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630" tabRatio="573"/>
  </bookViews>
  <sheets>
    <sheet name="Лист1" sheetId="1" r:id="rId1"/>
    <sheet name="Лист2" sheetId="2" state="hidden" r:id="rId2"/>
    <sheet name="Лист3" sheetId="3" state="hidden" r:id="rId3"/>
  </sheets>
  <definedNames>
    <definedName name="_xlnm.Print_Titles" localSheetId="0">Лист1!$6:$6</definedName>
    <definedName name="_xlnm.Print_Area" localSheetId="0">Лист1!$A$1:$Q$698</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94" i="1" l="1"/>
  <c r="M59" i="1" l="1"/>
  <c r="O59" i="1"/>
  <c r="C429" i="1" l="1"/>
  <c r="L695" i="1" l="1"/>
  <c r="N695" i="1"/>
  <c r="O695" i="1"/>
  <c r="P695" i="1"/>
  <c r="Q695" i="1"/>
  <c r="M695" i="1"/>
  <c r="N694" i="1"/>
  <c r="P694" i="1"/>
  <c r="Q694" i="1"/>
  <c r="L693" i="1"/>
  <c r="N693" i="1"/>
  <c r="O693" i="1"/>
  <c r="P693" i="1"/>
  <c r="Q693" i="1"/>
  <c r="M693" i="1"/>
  <c r="C465" i="1" l="1"/>
  <c r="L109" i="1"/>
  <c r="N109" i="1"/>
  <c r="O109" i="1"/>
  <c r="P109" i="1"/>
  <c r="Q109" i="1"/>
  <c r="M109" i="1"/>
  <c r="N108" i="1"/>
  <c r="O108" i="1"/>
  <c r="O694" i="1" s="1"/>
  <c r="P108" i="1"/>
  <c r="Q108" i="1"/>
  <c r="M108" i="1"/>
  <c r="L107" i="1"/>
  <c r="N107" i="1"/>
  <c r="O107" i="1"/>
  <c r="P107" i="1"/>
  <c r="Q107" i="1"/>
  <c r="M107" i="1"/>
  <c r="L341" i="1"/>
  <c r="N341" i="1"/>
  <c r="O341" i="1"/>
  <c r="P341" i="1"/>
  <c r="Q341" i="1"/>
  <c r="M341" i="1"/>
  <c r="L339" i="1"/>
  <c r="N339" i="1"/>
  <c r="O339" i="1"/>
  <c r="P339" i="1"/>
  <c r="Q339" i="1"/>
  <c r="M339" i="1"/>
  <c r="L338" i="1"/>
  <c r="N338" i="1"/>
  <c r="O338" i="1"/>
  <c r="P338" i="1"/>
  <c r="Q338" i="1"/>
  <c r="M338" i="1"/>
  <c r="L574" i="1"/>
  <c r="N574" i="1"/>
  <c r="O574" i="1"/>
  <c r="P574" i="1"/>
  <c r="Q574" i="1"/>
  <c r="M574" i="1"/>
  <c r="L573" i="1"/>
  <c r="N573" i="1"/>
  <c r="O573" i="1"/>
  <c r="P573" i="1"/>
  <c r="Q573" i="1"/>
  <c r="M573" i="1"/>
  <c r="L572" i="1"/>
  <c r="N572" i="1"/>
  <c r="O572" i="1"/>
  <c r="P572" i="1"/>
  <c r="Q572" i="1"/>
  <c r="M572" i="1"/>
  <c r="L690" i="1"/>
  <c r="N690" i="1"/>
  <c r="O690" i="1"/>
  <c r="P690" i="1"/>
  <c r="Q690" i="1"/>
  <c r="M690" i="1"/>
  <c r="L689" i="1"/>
  <c r="N689" i="1"/>
  <c r="O689" i="1"/>
  <c r="P689" i="1"/>
  <c r="Q689" i="1"/>
  <c r="M689" i="1"/>
  <c r="L688" i="1"/>
  <c r="Q688" i="1"/>
  <c r="N688" i="1"/>
  <c r="O688" i="1"/>
  <c r="P688" i="1"/>
  <c r="M688" i="1"/>
  <c r="L612" i="1"/>
  <c r="L652" i="1"/>
  <c r="L597" i="1"/>
  <c r="C271" i="1" l="1"/>
  <c r="L275" i="1"/>
  <c r="L273" i="1"/>
  <c r="L272" i="1"/>
  <c r="L569" i="1"/>
  <c r="L567" i="1"/>
  <c r="L566" i="1"/>
  <c r="L564" i="1"/>
  <c r="L562" i="1"/>
  <c r="L561" i="1"/>
  <c r="C560" i="1"/>
  <c r="C353" i="1" l="1"/>
  <c r="C316" i="1"/>
  <c r="C170" i="1"/>
  <c r="C168" i="1"/>
  <c r="C154" i="1" l="1"/>
  <c r="C69" i="1" l="1"/>
  <c r="C49" i="1"/>
  <c r="C17" i="1"/>
  <c r="C16" i="1"/>
  <c r="C15" i="1"/>
  <c r="C13" i="1"/>
  <c r="L100" i="1" l="1"/>
  <c r="L99" i="1"/>
  <c r="L134" i="1" l="1"/>
  <c r="C133" i="1"/>
  <c r="L167" i="1" l="1"/>
  <c r="Q166" i="1"/>
  <c r="P166" i="1"/>
  <c r="O166" i="1"/>
  <c r="N166" i="1"/>
  <c r="M166" i="1"/>
  <c r="L165" i="1"/>
  <c r="C164" i="1"/>
  <c r="L166" i="1" l="1"/>
  <c r="L374" i="1"/>
  <c r="L382" i="1"/>
  <c r="L46" i="1"/>
  <c r="C545" i="1" l="1"/>
  <c r="C543" i="1"/>
  <c r="C541" i="1"/>
  <c r="C540" i="1"/>
  <c r="C534" i="1"/>
  <c r="C528" i="1"/>
  <c r="C523" i="1"/>
  <c r="C518" i="1"/>
  <c r="C513" i="1"/>
  <c r="C505" i="1"/>
  <c r="C500" i="1"/>
  <c r="C495" i="1"/>
  <c r="C490" i="1"/>
  <c r="C485" i="1"/>
  <c r="C475" i="1"/>
  <c r="C470" i="1"/>
  <c r="C460" i="1"/>
  <c r="C455" i="1"/>
  <c r="C450" i="1"/>
  <c r="C420" i="1"/>
  <c r="C415" i="1"/>
  <c r="C410" i="1"/>
  <c r="C404" i="1"/>
  <c r="C399" i="1"/>
  <c r="C394" i="1"/>
  <c r="C383" i="1"/>
  <c r="C379" i="1"/>
  <c r="C373" i="1"/>
  <c r="C368" i="1"/>
  <c r="C363" i="1"/>
  <c r="C358" i="1"/>
  <c r="C343" i="1"/>
  <c r="C242" i="1"/>
  <c r="C237" i="1"/>
  <c r="C206" i="1"/>
  <c r="L396" i="1"/>
  <c r="L412" i="1"/>
  <c r="L532" i="1"/>
  <c r="C550" i="1"/>
  <c r="C555" i="1"/>
  <c r="C681" i="1"/>
  <c r="C676" i="1"/>
  <c r="C671" i="1"/>
  <c r="C666" i="1"/>
  <c r="C661" i="1"/>
  <c r="C656" i="1"/>
  <c r="C651" i="1"/>
  <c r="C646" i="1"/>
  <c r="C636" i="1"/>
  <c r="C631" i="1"/>
  <c r="C621" i="1"/>
  <c r="C614" i="1"/>
  <c r="C612" i="1"/>
  <c r="C611" i="1"/>
  <c r="C609" i="1"/>
  <c r="C607" i="1"/>
  <c r="C606" i="1"/>
  <c r="C601" i="1"/>
  <c r="C596" i="1"/>
  <c r="C591" i="1"/>
  <c r="C581" i="1"/>
  <c r="C576" i="1"/>
  <c r="L653" i="1"/>
  <c r="L655" i="1"/>
  <c r="L610" i="1"/>
  <c r="L608" i="1"/>
  <c r="L585" i="1"/>
  <c r="C293" i="1"/>
  <c r="L278" i="1"/>
  <c r="L245" i="1"/>
  <c r="L241" i="1"/>
  <c r="L203" i="1"/>
  <c r="L158" i="1"/>
  <c r="L96" i="1"/>
  <c r="L104" i="1"/>
  <c r="C45" i="1"/>
  <c r="L47" i="1"/>
  <c r="L62" i="1"/>
  <c r="C57" i="1"/>
  <c r="N59" i="1"/>
  <c r="P59" i="1"/>
  <c r="Q59" i="1"/>
  <c r="C53" i="1"/>
  <c r="C41" i="1"/>
  <c r="C37" i="1"/>
  <c r="C33" i="1"/>
  <c r="L63" i="1" l="1"/>
  <c r="L59" i="1"/>
  <c r="L34" i="1"/>
  <c r="L30" i="1"/>
  <c r="C29" i="1"/>
  <c r="L36" i="1"/>
  <c r="L32" i="1"/>
  <c r="L108" i="1" l="1"/>
  <c r="L694" i="1" s="1"/>
  <c r="L685" i="1"/>
  <c r="L483" i="1"/>
  <c r="C445" i="1"/>
  <c r="L239" i="1"/>
  <c r="C232" i="1"/>
  <c r="C216" i="1"/>
  <c r="L54" i="1"/>
  <c r="L51" i="1"/>
  <c r="L38" i="1"/>
  <c r="C128" i="1"/>
  <c r="L95" i="1"/>
  <c r="L103" i="1"/>
  <c r="C101" i="1"/>
  <c r="C93" i="1"/>
  <c r="C89" i="1"/>
  <c r="L91" i="1"/>
  <c r="C85" i="1"/>
  <c r="L86" i="1"/>
  <c r="L83" i="1"/>
  <c r="L70" i="1"/>
  <c r="C65" i="1"/>
  <c r="C73" i="1"/>
  <c r="C77" i="1"/>
  <c r="C21" i="1"/>
  <c r="C22" i="1"/>
  <c r="C24" i="1"/>
  <c r="C25" i="1"/>
  <c r="L26" i="1"/>
  <c r="L28" i="1"/>
  <c r="L24" i="1"/>
  <c r="L22" i="1"/>
  <c r="C8" i="1"/>
  <c r="L20" i="1"/>
  <c r="L18" i="1"/>
  <c r="L14" i="1"/>
  <c r="L12" i="1"/>
  <c r="L10" i="1"/>
  <c r="N668" i="1" l="1"/>
  <c r="O668" i="1"/>
  <c r="P668" i="1"/>
  <c r="Q668" i="1"/>
  <c r="M668" i="1"/>
  <c r="N593" i="1"/>
  <c r="O593" i="1"/>
  <c r="P593" i="1"/>
  <c r="Q593" i="1"/>
  <c r="M593" i="1"/>
  <c r="Q583" i="1"/>
  <c r="P583" i="1"/>
  <c r="O583" i="1"/>
  <c r="N583" i="1"/>
  <c r="M583" i="1"/>
  <c r="Q406" i="1"/>
  <c r="P406" i="1"/>
  <c r="O406" i="1"/>
  <c r="N406" i="1"/>
  <c r="M406" i="1"/>
  <c r="Q268" i="1"/>
  <c r="P268" i="1"/>
  <c r="O268" i="1"/>
  <c r="N268" i="1"/>
  <c r="M268" i="1"/>
  <c r="Q55" i="1"/>
  <c r="P55" i="1"/>
  <c r="O55" i="1"/>
  <c r="N55" i="1"/>
  <c r="M55" i="1"/>
  <c r="Q39" i="1"/>
  <c r="P39" i="1"/>
  <c r="O39" i="1"/>
  <c r="N39" i="1"/>
  <c r="R39" i="1"/>
  <c r="M39" i="1"/>
  <c r="Q27" i="1"/>
  <c r="P27" i="1"/>
  <c r="O27" i="1"/>
  <c r="N27" i="1"/>
  <c r="M27" i="1"/>
  <c r="Q19" i="1"/>
  <c r="P19" i="1"/>
  <c r="O19" i="1"/>
  <c r="N19" i="1"/>
  <c r="M19" i="1"/>
  <c r="Q15" i="1"/>
  <c r="P15" i="1"/>
  <c r="O15" i="1"/>
  <c r="N15" i="1"/>
  <c r="M15" i="1"/>
  <c r="Q598" i="1"/>
  <c r="P598" i="1"/>
  <c r="O598" i="1"/>
  <c r="N598" i="1"/>
  <c r="M598" i="1"/>
  <c r="Q448" i="1"/>
  <c r="P448" i="1"/>
  <c r="O448" i="1"/>
  <c r="N448" i="1"/>
  <c r="M448" i="1"/>
  <c r="O208" i="1"/>
  <c r="P208" i="1"/>
  <c r="Q208" i="1"/>
  <c r="N208" i="1"/>
  <c r="M208" i="1"/>
  <c r="Q75" i="1"/>
  <c r="P75" i="1"/>
  <c r="O75" i="1"/>
  <c r="N75" i="1"/>
  <c r="M75" i="1"/>
  <c r="Q35" i="1"/>
  <c r="P35" i="1"/>
  <c r="O35" i="1"/>
  <c r="N35" i="1"/>
  <c r="M35" i="1"/>
  <c r="Q31" i="1"/>
  <c r="P31" i="1"/>
  <c r="O31" i="1"/>
  <c r="N31" i="1"/>
  <c r="M31" i="1"/>
  <c r="L406" i="1" l="1"/>
  <c r="L593" i="1"/>
  <c r="L448" i="1"/>
  <c r="L598" i="1"/>
  <c r="L19" i="1"/>
  <c r="L31" i="1"/>
  <c r="L35" i="1"/>
  <c r="L208" i="1"/>
  <c r="L536" i="1"/>
  <c r="L39" i="1"/>
  <c r="L55" i="1"/>
  <c r="L268" i="1"/>
  <c r="L583" i="1"/>
  <c r="L668" i="1"/>
  <c r="L75" i="1"/>
  <c r="L27" i="1"/>
  <c r="L15" i="1"/>
  <c r="O124" i="1"/>
  <c r="N124" i="1"/>
  <c r="M124" i="1"/>
  <c r="O87" i="1"/>
  <c r="N87" i="1"/>
  <c r="M87" i="1"/>
  <c r="L87" i="1" l="1"/>
  <c r="N350" i="1"/>
  <c r="O350" i="1"/>
  <c r="P350" i="1"/>
  <c r="Q350" i="1"/>
  <c r="M350" i="1"/>
  <c r="N67" i="1"/>
  <c r="O67" i="1"/>
  <c r="P67" i="1"/>
  <c r="Q67" i="1"/>
  <c r="M67" i="1"/>
  <c r="L350" i="1" l="1"/>
  <c r="L67" i="1"/>
  <c r="N401" i="1"/>
  <c r="O401" i="1"/>
  <c r="P401" i="1"/>
  <c r="Q401" i="1"/>
  <c r="M401" i="1"/>
  <c r="P23" i="1"/>
  <c r="Q23" i="1"/>
  <c r="O23" i="1"/>
  <c r="N23" i="1"/>
  <c r="Q520" i="1"/>
  <c r="P520" i="1"/>
  <c r="O520" i="1"/>
  <c r="N520" i="1"/>
  <c r="M520" i="1"/>
  <c r="Q453" i="1"/>
  <c r="P453" i="1"/>
  <c r="O453" i="1"/>
  <c r="N453" i="1"/>
  <c r="M453" i="1"/>
  <c r="Q156" i="1"/>
  <c r="P156" i="1"/>
  <c r="O156" i="1"/>
  <c r="N156" i="1"/>
  <c r="M156" i="1"/>
  <c r="Q124" i="1"/>
  <c r="P124" i="1"/>
  <c r="M270" i="1"/>
  <c r="O43" i="1"/>
  <c r="P43" i="1"/>
  <c r="Q43" i="1"/>
  <c r="N43" i="1"/>
  <c r="M43" i="1"/>
  <c r="L270" i="1" l="1"/>
  <c r="L124" i="1"/>
  <c r="L156" i="1"/>
  <c r="L520" i="1"/>
  <c r="L23" i="1"/>
  <c r="L401" i="1"/>
  <c r="L43" i="1"/>
  <c r="L453" i="1"/>
  <c r="Q284" i="1"/>
  <c r="P284" i="1"/>
  <c r="O284" i="1"/>
  <c r="N284" i="1"/>
  <c r="M284" i="1"/>
  <c r="L284" i="1" l="1"/>
  <c r="L515" i="1"/>
  <c r="N71" i="1"/>
  <c r="O71" i="1"/>
  <c r="P71" i="1"/>
  <c r="Q71" i="1"/>
  <c r="M71" i="1"/>
  <c r="L71" i="1" l="1"/>
  <c r="C159" i="1"/>
  <c r="C149" i="1"/>
  <c r="C117" i="1"/>
  <c r="C112" i="1"/>
</calcChain>
</file>

<file path=xl/sharedStrings.xml><?xml version="1.0" encoding="utf-8"?>
<sst xmlns="http://schemas.openxmlformats.org/spreadsheetml/2006/main" count="1079" uniqueCount="417">
  <si>
    <t xml:space="preserve">Найменування завдання </t>
  </si>
  <si>
    <t>у тому числі за роками</t>
  </si>
  <si>
    <t xml:space="preserve">Найменування заходу </t>
  </si>
  <si>
    <t>Відповідальний виконавець</t>
  </si>
  <si>
    <t>обласний</t>
  </si>
  <si>
    <t>інші джерела</t>
  </si>
  <si>
    <t>у тому числі:</t>
  </si>
  <si>
    <t>Інші джерела</t>
  </si>
  <si>
    <t xml:space="preserve">державний </t>
  </si>
  <si>
    <t>державний</t>
  </si>
  <si>
    <t xml:space="preserve">обласний </t>
  </si>
  <si>
    <t>1</t>
  </si>
  <si>
    <t>ПРОЄКТ</t>
  </si>
  <si>
    <t>2021</t>
  </si>
  <si>
    <t>2022</t>
  </si>
  <si>
    <t>2023</t>
  </si>
  <si>
    <t>2024</t>
  </si>
  <si>
    <t>2025</t>
  </si>
  <si>
    <t>9</t>
  </si>
  <si>
    <t>10</t>
  </si>
  <si>
    <t>1. Урахування потреб жінок і чоловіків у постконфліктному відновленні</t>
  </si>
  <si>
    <t>бюджети територіальних громад</t>
  </si>
  <si>
    <t>Найменування показника</t>
  </si>
  <si>
    <t>усього</t>
  </si>
  <si>
    <t>кількість проведених заходів</t>
  </si>
  <si>
    <t xml:space="preserve">у тому числі: </t>
  </si>
  <si>
    <t xml:space="preserve">Лілія ЗОЛКІНА </t>
  </si>
  <si>
    <t>Джерела та орієнтовні обсяги фінансування               (тис. грн.)</t>
  </si>
  <si>
    <t xml:space="preserve">кількість статистичних даних про факти домашнього насильства та/або насильства за ознакою статі, згрупованих за статтю і віком </t>
  </si>
  <si>
    <t>кількість підготовлених обласних доповідей про стан реалізації державної політики у сфері запобігання та протидії домашньому насильству та/або насильству за ознакою статі</t>
  </si>
  <si>
    <t xml:space="preserve">2. Підвищення рівня поінформованості населення про форми, прояви, причини і наслідки домашнього насильства та/або насильства за ознакою статі; розуміння суспільством природи домашнього насильства та/або насильства за ознакою статі, його непропорційного впливу на жінок і чоловіків, у тому числі на осіб з інвалідністю, вагітних жінок, дітей, недієздатних осіб, 
осіб похилого віку
</t>
  </si>
  <si>
    <t>3. Формування в суспільстві нетерпимого ставлення до насильницьких моделей поведінки, небайдужого ставлення до постраждалих осіб, насамперед постраждалих дітей, усвідомлення домашнього насильства як порушення прав людини</t>
  </si>
  <si>
    <t>кількість впроваджених програм попередження домашнього насильства</t>
  </si>
  <si>
    <t xml:space="preserve">4. Заохочення всіх членів суспільства, насамперед чоловіків і хлопців, до активного сприяння запобіганню домашньому насильству та/або насильству за ознакою статі </t>
  </si>
  <si>
    <t xml:space="preserve">4.1. Залучення чоловіків і хлопців до заходів із формування в суспільстві нульової толерантності до домашнього насильства та/або насильства за ознакою статі </t>
  </si>
  <si>
    <t>5. Забезпечення координації та ефективної взаємодії спеціально уповноважених органів, що здійснюють заходи у сфері запобігання та протидії домашньому насильству, інших органів та установ, які виконують функції, пов’язані з проведенням заходів у сфері запобігання та протидії домашньому насильству та насильству за ознакою статі</t>
  </si>
  <si>
    <t>частка проведених засідань  координаційних рад порівняно із   запланованою кількістю, відсотків</t>
  </si>
  <si>
    <t>частка територіальних громад, які  провели оцінку потреб громад у соціальних послугах  для постраждалих осіб, відсотків</t>
  </si>
  <si>
    <t xml:space="preserve">частка територіальних громад, які  використали механізм соціального замовлення як 
один з механізмів надання послуг постраждалим особам, відсотків
</t>
  </si>
  <si>
    <t>частка територіальних громад, в яких працюють фахівці із запобігання та протидії домашньому насильству та/або насильству за ознакою статі, відсотків</t>
  </si>
  <si>
    <t xml:space="preserve">6. Забезпечення збирання, реєстрації, накопичення, зберігання, адаптування, зміни, поновлення, використання, поширення (розповсюдження,
реалізації, передачі),
знеособлення і знищення даних про випадки домашнього насильства та насильства за ознакою статі
</t>
  </si>
  <si>
    <t xml:space="preserve">7. Навчання та підвищення рівня професійної компетентності суб’єктів, що здійснюють заходи у сфері запобігання та протидії домашньому насильству та насильству за ознакою статі, з питань, що  регулюються 
Законами України “Про запобігання 
та протидію домашньому насильству”, “Про забезпечення рівних прав та можливостей жінок і чоловіків” 
та іншими законодавчими
актами, спрямованими на роз’яснення зазначеної проблеми
</t>
  </si>
  <si>
    <t xml:space="preserve">інші джерела </t>
  </si>
  <si>
    <t>7.1. Проведення навчань із міжвідомчого реагування на випадки домашнього насильства, насильства за ознакою статі та жорстокого поводження з дітьми</t>
  </si>
  <si>
    <t xml:space="preserve">8. Надання кожній постраждалій особі інформації про її права та можливості реалізації таких прав зрозумілою для неї мовою або через перекладача чи залучену третю особу, яка володіє мовою, зрозумілою постраждалій особі,
та забезпечення реалізації таких прав
</t>
  </si>
  <si>
    <t xml:space="preserve">частка суб’єктів взаємодії, у яких на всіх офіційних інформаційних ресурсах розміщено інформацію про права і соціальні послуги, медичну, соціальну, психологічну допомогу, якими постраждала особа може скористатися, відсотків </t>
  </si>
  <si>
    <t>8.2. Забезпечення надання допомоги постраждалим особам, включаючи недієздатних осіб,
осіб з інвалідністю та дітей, за місцем звернення незалежно від звернення такої особи до правоохоронних органів чи суду, від їх участі у кримінальному або цивільному провадженні</t>
  </si>
  <si>
    <t>частка постраждалих осіб, яким надано послуги відповідно до їх потреб, відсотків</t>
  </si>
  <si>
    <t>частка постраждалих дітей, які отримали допомогу відповідно до їх потреб, відсотків</t>
  </si>
  <si>
    <t>9. Забезпечення доступу до загальних та спеціалізованих служб підтримки постраждалих осіб для отримання соціальних послуг медичної, соціальної, психологічної допомоги</t>
  </si>
  <si>
    <t>9.1. Проведення аналізу потреб у створенні спеціалізованих служб підтримки постраждалих осіб відповідно до методики визначення потреб територіальних громад у таких службах</t>
  </si>
  <si>
    <t>9.2. Створення спеціалізованих служб підтримки постраждалих осіб</t>
  </si>
  <si>
    <t>частка територіальних громад, на території проживання яких діє необхідна кількість спеціалізованих служб підтримки постраждалих осіб відповідно до методики визначення потреб територіальних громад у таких службах, відсотків</t>
  </si>
  <si>
    <t>10. Надання у разі потреби тимчасового притулку для безпечного розміщення постраждалих осіб</t>
  </si>
  <si>
    <t>11. Забезпечення реагування на випадки домашнього насильства та насильства за ознакою статі, створення умов для цілодобового опрацювання звернень/повідомлень громадян з питань домашнього насильства, насильства за ознакою статі та насильства стосовно дітей та за участю дітей</t>
  </si>
  <si>
    <t>частка постраждалих осіб, які звернулися до кол-центру та отримали допомогу відносно кількості осіб, які звернулися, відсотків</t>
  </si>
  <si>
    <t xml:space="preserve">12. Забезпечення постраждалим особам доступу до правосуддя та інших механізмів юридичного захисту, у тому числі шляхом надання безоплатної
правової допомоги у порядку, встановленому Законом України “Про безоплатну правову допомогу”,  та доступу до медичних послуг, послуг з охорони психічного здоров’я, судово-медичної експертизи
</t>
  </si>
  <si>
    <t>12.1. Забезпечення доступу осіб, постраждалих від зґвалтування, фізичного та/або сексуального насильства, до медичної допомоги; судово-медичної, судово-психіатричної, судово-психологічної експертизи (за потреби); послуг з охорони психічного здоров’я</t>
  </si>
  <si>
    <t>12.2. Розширення доступу до послуг первинної медичної допомоги, послуг з охорони психічного здоров’я осіб, постраждалих  від зґвалтування, фізичного та/або сексуального насильства</t>
  </si>
  <si>
    <t xml:space="preserve">частка територіальних громад, які мають
на базі закладів охорони здоров’я кабінети первинної допомоги постраждалим особам, відсотків
</t>
  </si>
  <si>
    <t>12.3. Забезпечення належних умов для проведення судових засідань у дружньому до дитини оточенні</t>
  </si>
  <si>
    <t>частка судових засідань у справах про домашнє насильство та/ або насильство за ознакою статі за участю дітей, відсотків</t>
  </si>
  <si>
    <t xml:space="preserve">13. Забезпечення притягнення кривдника до відповідальності, передбаченої законом </t>
  </si>
  <si>
    <t xml:space="preserve">13.1. Інформування дитини, її батьків, інших законних представників про права дитини, заходи та послуги, якими вони можуть скористатися  </t>
  </si>
  <si>
    <t xml:space="preserve">частка забезпечення інформування дитини, її батьків, інших законних представників про права дитини, заходи та послуги, якими вони можуть скористатися у кожній територіальній громаді, відсотків </t>
  </si>
  <si>
    <t>13.3. Забезпечення виконання рішень судів про проходження програм для кривдників</t>
  </si>
  <si>
    <t xml:space="preserve">частка кривдників, які пройшли програми для кривдників, відсотків </t>
  </si>
  <si>
    <t>частка кривдників, узятих на профілактичний облік, відсотків</t>
  </si>
  <si>
    <t>14.1. Забезпечення уповноваженим підрозділом органу Національної поліції взяття на профілактичний облік кривдника з моменту виявлення факту вчинення ним домашнього насильства та/або насильства за ознакою статі на встановлений законодавством строк і проведення з ним профілактичної роботи відповідно до законодавства</t>
  </si>
  <si>
    <t>1. Здійснення збору, аналізу і поширення інформації про домашнє насильство та/або насильство за ознакою статі, удосконалення системи показників у формах державної статистичної звітності щодо запобігання та протидії домашньому насильству та/або насильству за ознакою статі</t>
  </si>
  <si>
    <t>1.1. Здійснення збору статистичних даних, звітування про факти домашнього насильства та/або насильства за ознакою статі та проведення аналізу ситуації з розподілом за віком, характером відносин між постраждалою особою і кривдником, іншими показниками</t>
  </si>
  <si>
    <t>1.2. Підготовка та оприлюднення щорічного звіту (доповіді) про стан реалізації державної політики у сфері запобігання та протидії домашньому насильству та/або насильства за ознакою статі з аналізом ситуації в розрізі адміністративно-територіальних одиниць</t>
  </si>
  <si>
    <t>6.1. Формування даних до єдиного державного реєстру випадків домашнього насильства та насильства за ознакою статі</t>
  </si>
  <si>
    <t>2. Урахування гендерного компонента у програмах економічного і соціального розвитку</t>
  </si>
  <si>
    <t>кількість форм звітності, які необхідно доповнити показниками з розподілом за статтю</t>
  </si>
  <si>
    <t>кількість підготовлених статистично-аналітичних матеріалів</t>
  </si>
  <si>
    <t>5. Зменшення гендерного дисбалансу у сфері державної служби та управління людськими ресурсами</t>
  </si>
  <si>
    <t>5.2. Проведення для галузевих спеціалістів методичних навчань з питань проведення гендерного портретування, протидії дискримінації за ознакою статі, застосування позитивних дій та інших питань забезпечення гендерної рівності</t>
  </si>
  <si>
    <t xml:space="preserve">кількість навчань
</t>
  </si>
  <si>
    <t xml:space="preserve">6. Удосконалення механізму реалізації права на захист від дискримінації за ознакою статі та дискримінації за кількома ознаками, однією з яких є ознака статі, розгляду випадків такої дискримінації та вжиття відповідних 
заходів за його результатами
</t>
  </si>
  <si>
    <t xml:space="preserve">7. Покращення становища груп населення, які страждають від дискримінації більше ніж за однією ознакою, включаючи ознаку статі </t>
  </si>
  <si>
    <t>7.1. Проведення заходів з інформування внутрішньо переміщених осіб щодо можливостей доступу до медичних, освітніх, соціальних послуг, зайнятості та правосуддя тощо</t>
  </si>
  <si>
    <t>7.2. Проведення  оцінювання ситуації щодо навчання дівчат та хлопців ромської національності та здійснення заходів для їх заохочення до здобуття освіти та продовження навчання на всіх рівнях освіти</t>
  </si>
  <si>
    <t>7.4. Забезпечення пропорційності участі жінок із сільської місцевості в розробленні стратегій розвитку територіальних громад, політичному і громадському житті</t>
  </si>
  <si>
    <t>7.5. Проведення навчальних заходів для жінок із сільської місцевості з питань розвитку малого підприємництва, фермерства та кооперації у сільській місцевості, запровадження механізму надання дівчатам та жінкам із сільської місцевості пільгових кредитів для започаткування власної справи</t>
  </si>
  <si>
    <t xml:space="preserve">7.6. Проведення заходів з надання дівчатам та жінкам 
з ВІЛ-інфекцією/ СНІДом, а також тим, які вживають наркотики, послуг з протидії дискримінації за ознакою статі 
</t>
  </si>
  <si>
    <t>8. Подолання гендерних стереотипів</t>
  </si>
  <si>
    <t xml:space="preserve">8.1. Розповсюдження  соціальної реклами з протидії дискримінації за ознакою статі та більше ніж за однією ознакою 
</t>
  </si>
  <si>
    <t xml:space="preserve">8.2. Проведення інноваційних заходів серед засобів масової інформації для поширення 
нестереотипних уявлень про дівчат та жінок, хлопців та чоловіків
</t>
  </si>
  <si>
    <t xml:space="preserve">10. Зменшення розриву в оплаті праці жінок і чоловіків </t>
  </si>
  <si>
    <t xml:space="preserve">10.1. Проведення перевірок стану виконання роботодавцями Законів України “Про оплату праці”, “Про зайнятість населення”, “Про забезпечення рівних прав та можливостей жінок і чоловіків” та надання рекомендацій  щодо включення до колективних угод і договорів положень щодо зменшення гендерного розриву в оплаті праці </t>
  </si>
  <si>
    <t xml:space="preserve">кількість проведених 
заходів
</t>
  </si>
  <si>
    <t>кількість підготовлених доповідей</t>
  </si>
  <si>
    <t>12. Зміцнення державно-приватного партнерства у сфері забезпечення рівних прав та можливостей жінок і чоловіків</t>
  </si>
  <si>
    <t>Разом за програмою</t>
  </si>
  <si>
    <t>Управління сім'ї, молоді та масових заходів національно-патріотичного виховання, департамент освіти і науки, управління культури і туризму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</si>
  <si>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облдержадміністрації, Донецький обласний центр зайнятості,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</si>
  <si>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</si>
  <si>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</si>
  <si>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 xml:space="preserve">8.3. Здійснення в кожній територіальній громаді своєчасних та дієвих заходів щодо захисту прав та законних інтересів постраждалої дитини </t>
  </si>
  <si>
    <t>1.1. Підготовка періодичної доповіді з питань протидії торгівлі людьми</t>
  </si>
  <si>
    <t>Головне управління Національної поліції в Донецькій області (за згодою)</t>
  </si>
  <si>
    <t>кількість залучених осіб</t>
  </si>
  <si>
    <t>кількість осіб, які пройшли відповідне навчання</t>
  </si>
  <si>
    <t>4.1. Надання комплексу соціальних послуг особам, які постраждали від торгівлі людьми, сприяння їх працевлаштуванню, в тому числі шляхом професійної адаптації та переорієнтації, належне реагування на звернення громадян про факти торгівлі людьми</t>
  </si>
  <si>
    <t>кількість фахівців</t>
  </si>
  <si>
    <t>4.3. Проведення заходів з контролю на підприємствах, установах, організаціях різних форм власності та фізичних осіб-підприємців з питань виявлення незадекларованої праці, запобігання використанню праці/послуг жертв торгівлі людьми</t>
  </si>
  <si>
    <t>Головне управління Держпраці у Донецькій області (за згодою)</t>
  </si>
  <si>
    <t>4.4. Посилення ролі інспекторів праці та інших відповідних фахівців у виявленні осіб, які постраждали від торгівлі людьми з метою трудової експлуатації</t>
  </si>
  <si>
    <t>4.5. Забезпечити виявлення осіб, які постраждали від торгівлі людьми серед внутрішньо переміщених осіб, ромського населення, шукачів притулку та осіб без громадянства</t>
  </si>
  <si>
    <t>4.6. Проведення семінарів, круглих столів щодо протидії торгівлі людьми</t>
  </si>
  <si>
    <t>4.8. Залучення інститутів громадянського суспільства до реалізації проєктів з протидії торгівлі людьми, у тому числі з надання комплексу соціальних послуг особам, які постраждали від торгівлі людьми</t>
  </si>
  <si>
    <t>5. Забезпечення захисту дітей, постраждалих від торгівлі людьми</t>
  </si>
  <si>
    <t>6. Здійснення моніторингу у сфері протидії торгівлі людьми</t>
  </si>
  <si>
    <t>6.1. Здійснення моніторингу  діяльності закладів надання допомоги (реабілітації) особам, які постраждали від торгівлі людьми</t>
  </si>
  <si>
    <t>кількість проведених моніторингів</t>
  </si>
  <si>
    <t>6.2. Проведення заходів з моніторингу щодо виконання планів реабілітації осіб, які отримали статус особи,  яка постраждала від торгівлі людьми</t>
  </si>
  <si>
    <t>7. Міжнародне співробітництво у сфері протидії торгівлі людьми</t>
  </si>
  <si>
    <t>Управління сім'ї, молоді та масових заходів національно-патріотичного виховання, департамент освіти і науки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</si>
  <si>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освіти і науки облдержадміністрації, обласна Ліга ділових та професійних жінок (за згодою), виконавчі органи рад територіальних громад, військово-цивільні адміністрації, громадські об'єднання та міжнародні організації (за згодою)</t>
  </si>
  <si>
    <t>Департамент освіти і науки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</si>
  <si>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охорони здоров'я облдержадміністрації, Донецький обласний центр зайнятості,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</si>
  <si>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</si>
  <si>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жінок</t>
  </si>
  <si>
    <t>чоловіків</t>
  </si>
  <si>
    <t>чоловіки</t>
  </si>
  <si>
    <t xml:space="preserve">частка поінформованого населення, відсотків </t>
  </si>
  <si>
    <t xml:space="preserve">кількість заходів, які включені до програм соціально-економічного розвитку громад </t>
  </si>
  <si>
    <t>кількість охоплених осіб</t>
  </si>
  <si>
    <t>кількість проведених навчань</t>
  </si>
  <si>
    <t xml:space="preserve">кількість запроваджених інструментів проведення оцінки </t>
  </si>
  <si>
    <t>частка осіб, які пройшли  пробаційні програми, відсотків</t>
  </si>
  <si>
    <t>Разом за напрямком III</t>
  </si>
  <si>
    <t>Управління сім'ї, молоді та масових заходів національно-патріотичного виховання, департамент освіти і науки облдержадміністрації, Головне управління Національної поліції в Донецькій області (за згодою), Донецький прикордонний загін Східного регіонального управління Державної прикордонної служби України, Краматорський прикордонний загін Східного регіонального управління Державної прикордонної служби України,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</si>
  <si>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облдержадміністрації, Донецький прикордонний загін Східного регіонального управління Державної прикордонної служби України, Краматорський прикордонний загін Східного регіонального управління Державної прикордонної служби України, обласна Ліга ділових та професійних жінок (за згодою), виконавчі органи рад територіальних громад, військово-цивільні адміністрації, громадські об'єднання та міжнародні організації (за згодою)</t>
  </si>
  <si>
    <t>Головне управління Національної поліції в Донецькій області, Донецький прикордонний загін Східного регіонального управління Державної прикордонної служби України, Краматорський прикордонний загін Східного регіонального управління Державної прикордонної служби України</t>
  </si>
  <si>
    <t>кількість охоплених жінок</t>
  </si>
  <si>
    <t>кількість охоплених дівчат</t>
  </si>
  <si>
    <t>кількість методичних матеріалів</t>
  </si>
  <si>
    <t>дівчат</t>
  </si>
  <si>
    <t xml:space="preserve">кількість охоплених осіб </t>
  </si>
  <si>
    <t>кількість розроблених та реалізованих місцевих програм лідерства для жінок у сільській місцевості</t>
  </si>
  <si>
    <t>кількість виготовленої продукції</t>
  </si>
  <si>
    <t>4.2. Організація та проведення навчання для фахівців Донецького прикордонного загону Східного регіонального управління Державної прикордонної служби України, Краматорського прикордонного загону Східного регіонального управління Державної прикордонної служби України з питань виявлення потенційних жертв торгівлі людьми серед шукачів притулку та нелегальних мігрантів</t>
  </si>
  <si>
    <t>Департамент освіти і науки, управління сім'ї, молоді та масових заходів національно-патріотичного виховання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</si>
  <si>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</si>
  <si>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</si>
  <si>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облдержадміністрації, Донецький обласний центр соціальних служб, виконавчі органи  рад територіальних громад, військово-цивільні адміністрації, громадські об'єднання та міжнародні організації (за згодою)</t>
  </si>
  <si>
    <t>Департамент охорони здоров'я, управління сім'ї, молоді та масових заходів національно-патріотичного виховання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</si>
  <si>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управління інформаційної діяльності та комунікацій з громадськістю, департамент освіти і науки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</si>
  <si>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управління інформаційної діяльності та комунікацій з громадськістю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</si>
  <si>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Напрямок I. Сімейна політика</t>
  </si>
  <si>
    <t>1. Підвищення в суспільстві престижу сім'ї, утвердження пріоритетності сімейних цінностей, підвищення ролі батьків у вихованні дитини</t>
  </si>
  <si>
    <t>кількість створених центрів</t>
  </si>
  <si>
    <t>1.2. Проведення обласного конкурсу "Молода родина року"</t>
  </si>
  <si>
    <t>11</t>
  </si>
  <si>
    <t>12</t>
  </si>
  <si>
    <t>13</t>
  </si>
  <si>
    <t>14</t>
  </si>
  <si>
    <t>15</t>
  </si>
  <si>
    <t>16</t>
  </si>
  <si>
    <t>17</t>
  </si>
  <si>
    <t>кількість виготовлених примірників</t>
  </si>
  <si>
    <t>3. Підготовка молоді до подружнього життя, народження і виховання бажаних дітей у сім'ях, підготовка подружжя до майбутнього батьківства та відповідального батьківства у вихованні дітей</t>
  </si>
  <si>
    <t>кількість осіб, які пройшли навчання</t>
  </si>
  <si>
    <t>Управління сім'ї, молоді та масових заходів національно-патріотичного виховання, департамент охорони здоров'я, департамент соціального захисту населення, департамент освіти і науки облдержадміністрації, Донецький обласний центр соціальних служб, Донецький обласний центр зайнятості, виконавчі органи  рад територіальних громад, військово-цивільні адміністрації, громадські об'єднання та міжнародні організації (за згодою)</t>
  </si>
  <si>
    <t>4.2. Проведення фестивалю - конкурсу "Таланти багатодітної родини"</t>
  </si>
  <si>
    <t>кількість виданих посвідчень</t>
  </si>
  <si>
    <t>кількість наданих послуг</t>
  </si>
  <si>
    <t>кількість охоплених клієнтів</t>
  </si>
  <si>
    <t>кількість розроблених матеріалів</t>
  </si>
  <si>
    <t>3.2. Створення батьківських шкіл з метою підвищення ролі сім'ї у вихованні дитини при закладах загальної середньої освіти</t>
  </si>
  <si>
    <t xml:space="preserve">кількість створених шкіл </t>
  </si>
  <si>
    <t>6. Проведення інформаційно-методичної роботи щодо сімей, дітей та молоді, які опинилися в складних життєвих обставинах</t>
  </si>
  <si>
    <t xml:space="preserve"> 7. Запобігання сімейному неблагополуччю та надання допомоги сім'ям, які опинились у складних життєвих обставинах</t>
  </si>
  <si>
    <t xml:space="preserve">7.1. Здійснення соціального супроводу сімей, які перебувають у складних життєвих обставинах і не можуть самостійно подолати або мінімізувати негативний вплив цих обставин                                                                                                                                                                 </t>
  </si>
  <si>
    <t>5.1. Введення фахівців із соціальної роботи у територіальних громадах відповідно до загальної кількості населення адміністративно-територіальної одиниці</t>
  </si>
  <si>
    <t>5.2. Надання послуг із соціальної адаптації особам, які перебувають у комунальних закладах "Донецький обласний соціальний гуртожиток для дітей-сиріт та дітей, позбавлених батьківського піклування", "Донецький обласний соціальний центр матері та дитини", "Донецький обласний центр соціально-психологічної допомоги"</t>
  </si>
  <si>
    <t xml:space="preserve">8. Розвиток сімейних форм виховання  
</t>
  </si>
  <si>
    <t>8.1. Розповсюдження інформації серед громадськості щодо влаштування дітей-сиріт та дітей, позбавлених батьківського піклування</t>
  </si>
  <si>
    <t>2.1. Розповсюдження інформації про права, заходи та соціальні послуги, які надають суб’єкти, що здійснюють заходи у сфері запобігання та протидії домашньому насильству та/або насильству за ознакою статі</t>
  </si>
  <si>
    <t xml:space="preserve">2.2. Проведення регіональних та місцевих інформаційно-комунікаційних кампаній для дітей, молоді, осіб похилого віку, внутрішньо переміщених осіб, учасників антитерористичної операції/операції обʼєднаних сил та членів їх родин, осіб з інвалідністю, інших соціальних груп, з використанням практики жестової мови, у тому числі онлайн-переклад жестовою мовою із застосуванням мобільних додатків </t>
  </si>
  <si>
    <t>3.3. Впровадження програм попередження домашнього насильства для учасників бойових дій, родин ветеранів антитерористичної операції/операції обʼєднаних сил, внутрішньо переміщених осіб, осіб з інвалідністю, недієздатних осіб та осіб  похилого віку на місцевому рівні</t>
  </si>
  <si>
    <t>4.2. Залучення бізнес-структур до  розбудови системи запобігання та протидії  домашньому насильству та/або насильству за ознакою статі, в тому числі запобігання насильству в трудових колективах, як частини корпоративної соціальної відповідальності</t>
  </si>
  <si>
    <t xml:space="preserve">5.1. Призначення уповноваженої посадової особи з питань забезпечення рівних прав та можливостей жінок і чоловіків, запобігання та протидії насильству за ознакою статі,  відповідальної за координацію заходів у сфері запобігання та протидії домашньому насильству та/або насильству за ознакою статі на рівні заступника голови облдержадміністрації, органів місцевого самоврядування відповідно адміністративно-територіальної одиниці </t>
  </si>
  <si>
    <t>5.4. Оцінка потреб територіальної громади у соціальних послугах для осіб, які постраждали від домашнього насильства, з урахуванням фінансування цих послуг</t>
  </si>
  <si>
    <t xml:space="preserve">5.6. Включення до програм соціально-економічного розвитку громад заходів, спрямованих на запобігання та протидію домашньому насильству та/або насильству за ознакою статі та забезпечення їх виконання  </t>
  </si>
  <si>
    <t xml:space="preserve">11.1. Забезпечення невідкладного реагування на звернення, які надійшли до кол-центру, щодо випадків домашнього насильства та/або насильства за ознакою статі; надання консультацій щодо всіх форм домашнього насильства та/або насильства за ознакою статі абонентам анонімно або з належним дотриманням правового режиму інформації з обмеженим доступом, надання соціальної послуги кризового екстреного втручання
у разі загрози життю та здоров’ю постраждалої особи
</t>
  </si>
  <si>
    <t>Управління сім'ї, молоді та масових заходів національно-патріотичного виховання облдержадміністрації, Донецький обласний центр зайнятості, місцеві центри з надання безоплатної правової допомоги, виконавчі органи  рад територіальних громад, військово-цивільні адміністрації, громадські об'єднання та міжнародні організації (за згодою)</t>
  </si>
  <si>
    <t>Місцеві центри з надання безоплатної правової допомоги,  виконавчі органи  рад територіальних громад, військово-цивільні адміністрації, громадські об'єднання та міжнародні організації (за згодою)</t>
  </si>
  <si>
    <t>10.2. Проведення заходів з реалізації зобов'язань Уряду України, взятих в межах міжнародної ініціативи "Партнерство Біаріцц" з утвердження гендерної рівності</t>
  </si>
  <si>
    <t>кількість реалізованих проєктів</t>
  </si>
  <si>
    <t xml:space="preserve">2.2. Розміщення інформації за фактами виявлення каналів торгівлі людьми, досудових розслідувань у кримінальному проваджені, пов'язаних з торгівлею людьми в місцевих  засобах масової інформації </t>
  </si>
  <si>
    <t>2.4. Проведення регіональних інформаційно-просвітницьких акцій з питань протидії торгівлі людьми для населення, зокрема до Всесвітнього дня боротьби з торгівлею людьми (30 липня), Європейського дня боротьби із торгівлею людьми (18 жовтня)</t>
  </si>
  <si>
    <t>3.1. Підготовка фахівців, тренерів проєктів "Школа подружнього життя" та "Школа відповідального батьківства" з метою їх популяризації у  територіальних громадах</t>
  </si>
  <si>
    <t xml:space="preserve">частка сіл/селищ, у яких визначено відповідальних осіб, відсотків
 </t>
  </si>
  <si>
    <t>Разом за напрямком I</t>
  </si>
  <si>
    <t>Разом за напрямком II</t>
  </si>
  <si>
    <t>11.2. Проведення моніторингу звернень, які надходять до "гарячих ліній" із запобігання та протидії домашньому насильству</t>
  </si>
  <si>
    <t xml:space="preserve">бюджети територіальних громад </t>
  </si>
  <si>
    <t xml:space="preserve">бюджети територіальних громад  </t>
  </si>
  <si>
    <t xml:space="preserve">бюджети  територіальних громад </t>
  </si>
  <si>
    <t>бюджети  територіальних громад</t>
  </si>
  <si>
    <t xml:space="preserve">10.3. Створення умов для здобуття дівчатами перспективного фаху (STEM-освіти, професійно- технічних спеціальностей), зокрема шляхом проведення інформаційно-просвітницьких заходів, заохочення та забезпечення умов для рівного доступу дівчат до STEM-освіти та професійно-технічних спеціальностей за професіями загальнодержавного значення </t>
  </si>
  <si>
    <t>Управління сім'ї, молоді та масових заходів національно-патріотичного виховання облдержадміністрації, комунальні заклади "Донецький обласний соціальний гуртожиток для дітей-сиріт та дітей, позбавлених батьківського піклування", "Донецький обласний соціальний центр матері та дитини", "Донецький обласний центр соціально-психологічної допомоги"</t>
  </si>
  <si>
    <t>6.1. Надання комплексу соціальних послуг особам, які опинилися в складних життєвих обставинах та звернулись до державної служби зайнятості, в тому числі із використанням сучасного інформаційно-методичного компоненту</t>
  </si>
  <si>
    <t>1.1. Забезпечення розвитку мережі сімейних центрів та клубів на місцевому рівні для створення сприятливих умов  всебічного розвитку, духовних та моральних цінностей сім'ї</t>
  </si>
  <si>
    <t>Управління сім'ї, молоді та масових заходів національно-патріотичного виховання облдержадміністрації, громадські об'єднання та міжнародні організації (за згодою)</t>
  </si>
  <si>
    <t xml:space="preserve">7.2. Проведення комплексу заходів, спрямованих на зупинення негативних соціальних явищ у сім'ях зі складними життєвими обставинами </t>
  </si>
  <si>
    <t>кількість розповсюдженої інформації</t>
  </si>
  <si>
    <t>кількість фахівців, які формують данні до єдиного державного реєстру</t>
  </si>
  <si>
    <t>Управління сім'ї, молоді та масових заходів національно-патріотичного виховання,  департамент охорони здоров'я, департамент освіти і науки, служба у справах дітей  облдержадміністрації, Головне управління Національної поліції в Донецькій області (за згодою), управління патрульної поліції в Донецькій області (за згодою), виконавчі органи  рад територіальних громад, військово-цивільні адміністрації, громадські об'єднання та міжнародні організації (за згодою)</t>
  </si>
  <si>
    <t>8.1. Забезпечення отримання постраждалою особою повної та вичерпної інформації від суб’єктів, що здійснюють заходи у сфері запобігання та протидії домашньому насильству, про свої права і соціальні послуги, медичну, соціальну, психологічну допомогу, якими вона може скористатися</t>
  </si>
  <si>
    <t>Управління сім'ї, молоді та масових заходів національно-патріотичного виховання, департамент охорони здоров'я, департамент освіти і науки облдержадміністрації, Донецький обласний центр соціальних служб, виконавчі органи  рад територіальних громад, військово-цивільні адміністрації, громадські об'єднання та міжнародні організації (за згодою)</t>
  </si>
  <si>
    <t>10.1. Забезпечення діяльності притулків для постраждалих осіб відповідно до методики визначення потреб територіальних громад у таких службах</t>
  </si>
  <si>
    <t>Донецький обласний центр соціальних служб, виконавчі органи  рад територіальних громад, військово-цивільні адміністрації, громадські об'єднання та міжнародні організації (за згодою)</t>
  </si>
  <si>
    <r>
      <t>14.2. Забезпечення проходження пробаційних програм відповідно до пункту 4 частини третьої статті 76 Кримінального кодексу України у разі покладення судом відповідного обов’язку на кривдника</t>
    </r>
    <r>
      <rPr>
        <sz val="68"/>
        <color rgb="FFFF0000"/>
        <rFont val="Times New Roman"/>
        <family val="1"/>
        <charset val="204"/>
      </rPr>
      <t xml:space="preserve"> </t>
    </r>
  </si>
  <si>
    <t>кількість пропозицій, які надані до нормативно-правової бази з питань забезпечення рівних прав та можливостей жінок і чоловіків у всіх сферах життєдіяльності суспільства</t>
  </si>
  <si>
    <t>кількість внесених пропозицій</t>
  </si>
  <si>
    <t>кількість навчань</t>
  </si>
  <si>
    <t>кількість проведених оцінювань</t>
  </si>
  <si>
    <t>6.1. Забезпечення розгляду звернень громадян за фактами дискримінації за ознакою статі та надання допомоги постраждалим особам</t>
  </si>
  <si>
    <t>частка розглянутих звернень</t>
  </si>
  <si>
    <t>Департамент освіти і науки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</si>
  <si>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управління інформаційної діяльності та комунікацій з громадськістю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</si>
  <si>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Головне управління Держпраці у Донецькій області (за згодою), управління сім'ї, молоді та масових заходів національно-патріотичного виховання облдержадміністрації, Донецький обласний центр зайнятості, виконавчі органи  рад територіальних громад, військово-цивільні адміністрації, громадські об'єднання та міжнародні організації (за згодою)</t>
  </si>
  <si>
    <t>кількість проведених перевірок</t>
  </si>
  <si>
    <t>Управління сім'ї, молоді та масових заходів національно-патріотичного виховання, управління інформаційної діяльності та комунікацій з громадськістю, департамент освіти і науки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</si>
  <si>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кількість проведених засідань</t>
  </si>
  <si>
    <t>частка розміщеної інформації</t>
  </si>
  <si>
    <t>2.5. Проведення таргетованих інформаційних заходів із групами ризику до потрапляння в ситуацію торгівлі людьми: трудовими мігрантами, внутрішньо переміщеними особами, дітьми та підлітками, сім'ями у скрутних життєвих обставинах, безробітними</t>
  </si>
  <si>
    <t>Головне управління Національної поліції в Донецькій області, Донецький прикордонний загін Східного регіонального управління Державної прикордонної служби України, Краматорський прикордонний загін Східного регіонального управління Державної прикордонної служби України, громадські об'єднання та міжнародні організації (за згодою)</t>
  </si>
  <si>
    <t>кількість придбаних автомобілів</t>
  </si>
  <si>
    <t xml:space="preserve">5.2. Забезпечення діяльності місцевих координаційних рад з питань сім'ї, гендерної рівності, демографічного розвитку, запобігання та протидії домашньому насильству, протидії торгівлі людьми </t>
  </si>
  <si>
    <t>частка  територіальних громад, які мають доступ до послуг притулків для постраждалих осіб, відсотків</t>
  </si>
  <si>
    <t>кількість осіб, відповідальних
за проведення гендерно-правової експертизи</t>
  </si>
  <si>
    <t>кількість розміщених матеріалів</t>
  </si>
  <si>
    <t>Начальник управління сім'ї, молоді та масових заходів національно-патріотичного виховання облдержадміністрації</t>
  </si>
  <si>
    <t>Управління сім'ї, молоді та масових заходів національно-патріотичного виховання, департамент агропромислового розвитку та земельних відносин, управління інформаційної діяльності та комунікацій з громадськістю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</si>
  <si>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облдержадміністрації, Донецький обласний центр зайнятості, Донецький обласний центр соціальних служб, виконавчі органи рад територіальних громад, військово-цивільні адміністрації, громадські об'єднання та міжнародні організації (за згодою)</t>
  </si>
  <si>
    <t>Донецький обласний центр соціальних служб,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</si>
  <si>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облдержадміністрації, виконавчі органи рад територіальних громад, військово-цивільні адміністрації, громадські та міжнародні організації (за згодою)</t>
  </si>
  <si>
    <t>Управління сім'ї, молоді та масових заходів національно-патріотичного виховання, департамент охорони здоров'я, департамент освіти і науки, департамент соціального захисту населення облдержадміністрації, Донецький обласний центр зайнятості, виконавчі органи  рад територіальних громад, військово-цивільні адміністрації, громадські об'єднання та міжнародні організації (за згодою)</t>
  </si>
  <si>
    <t>Департамент охорони здоров'я, департамент освіти і науки, департамент соціального захисту населення, департамент агропромислового розвитку та земельних відносин облдержадміністрації, Донецький обласний центр зайнятості, виконавчі органи  рад територіальних громад, військово-цивільні адміністрації, громадські об'єднання та міжнародні організації (за згодою)</t>
  </si>
  <si>
    <t>Завдання і заходи
з виконання регіональної програми розвитку сімейної, гендерної політики та протидії торгівлі людьми в Донецькій області на 2021 - 2025 роки</t>
  </si>
  <si>
    <t>частка територіальних громад, які визначили потребу у створенні спеціалізованих служб підтримки постраждалих осіб, відсотків</t>
  </si>
  <si>
    <t>частка бізнес-структур, залучених до здійснення заходів, відсотків</t>
  </si>
  <si>
    <t>10.2. Надання методичної допомоги  центрам соціальних служб територіальних громад, 
військово-цивільних адміністрацій, спеціалізованим службам, що надають соціально-психологічні послуги особам, які постраждали від домашнього та гендерно зумовленого насильства, щодо впровадження державних соціальних стандартів і нормативів здійснення роботи з питань протидії та попередження домашнього та гендерно зумовленого насильства та пропозицій щодо вжиття заходів з метою підтримки осіб, які постраждали від насильства безпосередньо у територіальних громадах</t>
  </si>
  <si>
    <t>кількість охоплених територіальних громад, 
військово-цивільних адміністрацій</t>
  </si>
  <si>
    <t xml:space="preserve">7.7. Надання безоплатної
правової допомоги дівчатам та жінкам, зокрема з інвалідністю, із сільської місцевості, жінкам похилого віку
</t>
  </si>
  <si>
    <t>Разом за напрямком V</t>
  </si>
  <si>
    <t>3.4. Проведення навчань спеціалістів структурних підрозділів у справах сім'ї та молоді виконавчих органів рад територіальних громад, військово-цивільних адміністрацій, співробітників поліції з протидії домашньому насильству в межах реалізації Програми ООН із відновлення та розбудови миру  (Фонд ООН у галузі народонаселення, Структура ООН Жінки)</t>
  </si>
  <si>
    <t xml:space="preserve">5.1. Проведення для державних службовців, посадових осіб місцевого самоврядування, працівників державних підприємств,  установ  та організацій навчань з питань рівності прав та можливостей жінок і чоловіків та застосування тимчасових спеціальних заходів
</t>
  </si>
  <si>
    <t xml:space="preserve">13.2. Запровадження інструментів проведення оцінки ризиків вчинення повторного правопорушення для планування профілактичної роботи з дітьми, зокрема з урахуванням гендерної складової
</t>
  </si>
  <si>
    <t>Управління сім'ї, молоді та масових заходів національно-патріотичного виховання, управління інформаційної діяльності та комунікацій з громадськістю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</si>
  <si>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</si>
  <si>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1.4. Проведення обласної акції "Ветерани АТО/ООС за міцну родину" спільно з інститутами громадянського суспільства</t>
  </si>
  <si>
    <r>
      <t xml:space="preserve">Головне управління Національної поліції в Донецькій області (за згодою),  </t>
    </r>
    <r>
      <rPr>
        <sz val="68"/>
        <rFont val="Times New Roman"/>
        <family val="1"/>
        <charset val="204"/>
      </rPr>
      <t xml:space="preserve"> управління сім'ї, молоді та масових заходів національно-патріотичного виховання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r>
  </si>
  <si>
    <t>Управління сім'ї, молоді та масових заходів національно-патріотичного виховання, департамент соціального захисту населення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</si>
  <si>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Департамент агропромислового розвитку та земельних відносин облдержадміністрації, Донецький обласний центр зайнятості, виконавчі органи  рад територіальних громад, військово-цивільні адміністрації, громадські об'єднання та міжнародні організації (за згодою)</t>
  </si>
  <si>
    <t xml:space="preserve">7.3. Задоволення
потреб жителів сільської місцевості, зокрема жінок з інвалідністю,  похилого віку у базових соціальних послугах, послугах з охорони здоров’я, освіти, праці та зайнятості, інфраструктури та нових технологій, забезпечення доступу до адміністративних послуг, участі у політичному та громадському житті, урахування їх потреб у нормативно-правових актах 
</t>
  </si>
  <si>
    <t>Головне управління Національної поліції в Донецькій області (за згодою),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</si>
  <si>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охорони здоров'я,  департамент освіти і науки облдержадміністрації,  Головне управління Національної поліції в Донецькій області, управління патрульної поліції в Донецькій області (за згодою),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</si>
  <si>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охорони здоров'я, департамент освіти і науки, служба у справах дітей облдержадміністрації,  Головне управління Національної поліції в Донецькій області (за згодою), управління патрульної поліції в Донецькій області (за згодою), Донецький обласний центр соціальних служб,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</si>
  <si>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охорони здоров'я, департамент освіти і науки облдержадміністрації, Головне управління Національної поліції в Донецькій області, управління патрульної поліції в Донецькій області (за згодою), Донецький обласний центр соціальних служб, виконавчі органи  рад територіальних громад, військово-цивільні адміністрації, громадські об'єднання та міжнародні організації (за згодою)</t>
  </si>
  <si>
    <t>Відділ у Донецькій області Міністерства у справах ветеранів України (за згодою), Головне управління Національної поліції в Донецькій області (за згодою), управління патрульної поліції в Донецькій області (за згодою), управління сім'ї, молоді та масових заходів національно-патріотичного виховання, департамент освіти і науки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</si>
  <si>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охорони здоров'я, департамент освіти і науки облдержадміністрації,  Головне управління Національної поліції в Донецькій області, управління патрульної поліції в Донецькій області (за згодою),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</si>
  <si>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охорони здоров'я, департамент освіти і науки облдержадміністрації, Головне управління Національної поліції в Донецькій області, управління патрульної поліції в Донецькій області (за згодою),  Донецький обласний центр соціальних служб,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</si>
  <si>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охорони здоров'я, департамент освіти і науки, служба у справах дітей облдержадміністрації, Головне управління Національної поліції в Донецькій області, управління патрульної поліції в Донецькій області (за згодою), виконавчі органи  рад територіальних громад, військово-цивільні адміністрації</t>
  </si>
  <si>
    <t>Служба у справах дітей, управління сім'ї, молоді та масових заходів національно-патріотичного виховання, департамент охорони здоров'я, департамент освіти і науки  облдержадміністрації, Головне управління Національної поліції в Донецькій області, управління патрульної поліції в Донецькій області (за згодою), виконавчі органи  рад територіальних громад, військово-цивільні адміністрації, громадські та міжнародні організації (за згодою)</t>
  </si>
  <si>
    <t>Департамент освіти і науки,  департамент охорони здоров'я, управління сім'ї, молоді та масових заходів національно-патріотичного виховання облдержадміністрації, Головне управління Національної поліції в Донецькій області, управління патрульної поліції в Донецькій області (за згодою), виконавчі органи  рад територіальних громад, військово-цивільні адміністрації, громадські об'єднання та міжнародні організації (за згодою)</t>
  </si>
  <si>
    <t>Головне управління Національної поліції в Донецькій області, управління патрульної поліції в Донецькій області (за згодою),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</si>
  <si>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освіти і науки, департамент охорони здоров'я, служба у справах дітей облдержадміністрації, Донецький обласний центр соціальних служб, Головне управління Національної поліції в Донецькій області (за згодою), управління патрульної поліції в Донецькій області (за згодою),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</si>
  <si>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охорони здоров'я, департамент освіти і науки  облдержадміністрації, Донецький обласний центр соціальних служб, виконавчі органи  рад територіальних громад, військово-цивільні адміністрації, громадські об'єднання та міжнародні організації (за згодою)</t>
  </si>
  <si>
    <t>Департамент охорони здоров'я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</si>
  <si>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</si>
  <si>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управління культури і туризму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</si>
  <si>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Головне управління Національної поліції в Донецькій області, управління сім'ї, молоді та масових заходів національно-патріотичного виховання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</si>
  <si>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охорони здоров'я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</si>
  <si>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служба у справах дітей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</si>
  <si>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Виконавчі органи рад територіальних громад, військово-цивільні адміністрації, Донецький обласний центр соціальних служб</t>
  </si>
  <si>
    <t>Виконавчі органи рад територіальних громад, військово-цивільні адміністрації, Донецький обласний центр соціальних служб,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</si>
  <si>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освіти і науки, департамент охорони здоров'я, служба у справах дітей облдержадміністрації, Головне управління Національної поліції в Донецькій області, управління патрульної поліції в Донецькій області (за згодою), Донецький обласний центр соціальних служб (за згодою), виконавчі органи рад територіальних громад, військово-цивільні адміністрації</t>
  </si>
  <si>
    <t>Управління сім'ї, молоді та масових заходів національно-патріотичного виховання облдержадміністрації,  Донецький обласний центр соціальних служб (за згодою),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</si>
  <si>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освіти і науки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</si>
  <si>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13. Забезпечення задоволення конкретних потреб різних груп внутрішньо переміщених жінок і дівчат, які піддаються різним формам дискримінації, в тому числі вдів, жінок з інвалідністю, літніх жінок, жінок, що належать до ромських національних меншин або сексуальних меншин, а також забезпечення довгострокових заходів щодо задоволення потреб внутрішньо переміщених жінок і дівчат</t>
  </si>
  <si>
    <t xml:space="preserve">Напрямок III. Забезпечення рівних прав та можливостей жінок і чоловіків </t>
  </si>
  <si>
    <t xml:space="preserve">Напрямок II. Запобігання та протидія домашньому насильству та насильству за ознакою статі </t>
  </si>
  <si>
    <t>Напрямок IV. Протидія торгівлі людьми</t>
  </si>
  <si>
    <t>2.3. Проведення  інформаційних кампаній щодо здорового способу життя сімей та збереження репродуктивного здоров'я</t>
  </si>
  <si>
    <t>2.2. Проведення заходів з нагоди Всеукраїнського дня Батька</t>
  </si>
  <si>
    <t>4.1. Формування єдиного обліку багатодітних сімей у Донецькій області для здійснення оцінки потреб багатодітних сімей щодо житлових, соціальних та інших проблемних питань</t>
  </si>
  <si>
    <t>кількість сформованих єдиних обліків багатодітних сімей на регіональному рівні</t>
  </si>
  <si>
    <t>кількість придбаного житла</t>
  </si>
  <si>
    <t>7.3. Проведення тематичних семінарів та заходів з метою надання інституційної підтримки та соціального захисту різних категорій сімей, у тому числі багатодітних</t>
  </si>
  <si>
    <t>115/160</t>
  </si>
  <si>
    <t>575/800</t>
  </si>
  <si>
    <t>8.3. Проведення навчань для кандидатів у патронатні вихователі та їх помічників</t>
  </si>
  <si>
    <t>хлопці</t>
  </si>
  <si>
    <t>частка територіальних громад, військово-цивільних адміністрацій,
у яких визначено відповідальних посадових осіб, відсотків</t>
  </si>
  <si>
    <t xml:space="preserve">5.3. Визначення відповідальних працівників виконавчого комітету сільської/селищної ради, які приймають та реєструють заяви і повідомлення про факти вчинення домашнього насильства та/або насильства за ознакою статі, координацію заходів реагування на факти вчинення такого насильства, надання допомоги і захисту постраждалим особам, роботи з кривдниками на території відповідного села/селища </t>
  </si>
  <si>
    <t xml:space="preserve">5.5. Залучення інститутів громадянського суспільства до ринку надавачів соціальних послуг постраждалим особам, як одного з механізмів надання послуг постраждалим особам
</t>
  </si>
  <si>
    <t xml:space="preserve">кількість виявлених осіб </t>
  </si>
  <si>
    <t>частка залучених суб’єктів до механізму взаємодії щодо реагування на випадки домашнього насильства та/або насильства за ознакою статі, відсотків</t>
  </si>
  <si>
    <t>Служба у справах дітей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</si>
  <si>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частка осіб, які отримали послуги</t>
  </si>
  <si>
    <t>1.1. Надання пропозицій щодо урахування особливих потреб дівчат та жінок з інвалідністю, із сільської місцевості, жінок, які самі виховують дітей, жінок похилого віку під час внесення змін до нормативно-правових актів у відповідних сферах за відповідним запитом уповноваженого центрального органу виконавчої влади</t>
  </si>
  <si>
    <t>1. Забезпечення участі місцевих органів виконавчої влади та органів місцевого самоврядування в процесах удосконалення нормативно-правової бази з питань забезпечення рівних прав та можливостей жінок і чоловіків у всіх сферах життєдіяльності суспільства</t>
  </si>
  <si>
    <t xml:space="preserve">2.1. Здійснення заходів щодо включення до програми соціального та економічного розвитку, та програми зайнятості населення гендерного компонента </t>
  </si>
  <si>
    <r>
      <t>Департамент економіки, управління сім'ї, молоді та масових заходів національно-патріотичного виховання облдержадміністрації,</t>
    </r>
    <r>
      <rPr>
        <sz val="68"/>
        <color rgb="FFFF0000"/>
        <rFont val="Times New Roman"/>
        <family val="1"/>
        <charset val="204"/>
      </rPr>
      <t xml:space="preserve"> </t>
    </r>
    <r>
      <rPr>
        <sz val="68"/>
        <rFont val="Times New Roman"/>
        <family val="1"/>
        <charset val="204"/>
      </rPr>
      <t xml:space="preserve"> виконавчі органи  рад територіальних громад, військово-цивільні адміністрації, громадські об'єднання та міжнародні організації (за згодою)</t>
    </r>
  </si>
  <si>
    <t xml:space="preserve">частка програм соціального та економічного розвитку та програми зайнятості населення з урахуванням гендерного компонента </t>
  </si>
  <si>
    <t>3.1. Визначення осіб, відповідальних за проведення гендерно-правової експертизи під час розроблення нормативно-правових актів місцевих органів виконавчої влади та актів органів місцевого самоврядування, здійснення їх спеціальної підготовки</t>
  </si>
  <si>
    <t>3. Удосконалення механізму проведення гендерно-правової експертизи нормативно-правових актів, що приймаються місцевими органами виконавчої влади та органами місцевого самоврядування області</t>
  </si>
  <si>
    <t xml:space="preserve">4.1. Проведення аналізу на регіональному та місцевому рівнях діючих  форм звітності та визначення переліку форм, які потребують  внесення змін відповідно до Заключних зауважень
Комітету ООН
з ліквідації дискримінації щодо жінок та інших міжнародних зобов’язань України за відповідним запитом уповноваженого центрального органу виконавчої влади
</t>
  </si>
  <si>
    <t>4.2. Підготовка регулярних статистично-аналітичних матеріалів щодо стану забезпечення рівних прав та можливостей жінок  і чоловіків в області, територіальних громадах (гендерних портретів, інфографіки)</t>
  </si>
  <si>
    <t xml:space="preserve">7.2. Проведення навчань
для фахівців із соціальної роботи з метою організації надання соціально-психологічної підтримки осіб, які постраждали від домашнього насильства та/або насильства за ознакою статі
</t>
  </si>
  <si>
    <t>Управління сім'ї, молоді та масових заходів національно-патріотичного виховання, департамент охорони здоров'я, департамент освіти і науки, департамент соціального захисту населення облдержадміністрації, Головне управління Національної поліції в  Донецькій області, Донецький прикордонний загін Східного регіонального управління Державної прикордонної служби України (за згодою), Краматорський прикордонний загін Східного регіонального управління Державної прикордонної служби України (за згодою), Донецький обласний центр зайнятості, виконавчі органи рад територіальних громад, військово-цивільні адміністрації, громадські об'єднання та міжнародні організації (за згодою), Донецький обласний центр соціальних служб</t>
  </si>
  <si>
    <t>Управління сім'ї, молоді та масових заходів національно-патріотичного виховання облдержадміністрації, Головне управління Національної поліції в Донецькій області, Донецький прикордонний загін Східного регіонального управління Державної прикордонної служби України, Краматорський прикордонний загін Східного регіонального управління Державної прикордонної служби України, виконавчі органи рад територіальних громад, військово-цивільні адміністрації, громадські об'єднання та міжнародні організації (за згодою), Донецький обласний центр соціальних служб</t>
  </si>
  <si>
    <t>5.1. Забезпечення підготовки фахівців, які надають соціальні послуги дітям, постраждалим від торгівлі людьми, з питань впровадження новітньої практики реабілітації та реінтеграції дітей, постраждалих від торгівлі людьми</t>
  </si>
  <si>
    <t>кількість наданих рекомендація</t>
  </si>
  <si>
    <t>Управління з питань звернень громадян та доступу до публічної інформації, управління сім'ї, молоді та масових заходів національно-патріотичного виховання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</si>
  <si>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кількість робочих груп із розробки стратегій розвитку територіальних з урахуванням гендерного компоненту</t>
  </si>
  <si>
    <t xml:space="preserve">частка дівчат
та жінок з ВІЛ-інфекцією/ СНІДом, які отримали послуги
</t>
  </si>
  <si>
    <t xml:space="preserve">частка дівчат
та жінок, які звернулись та отримали правову допомогу
</t>
  </si>
  <si>
    <r>
      <t>9. Забезпечення участі жінок у політичній діяльності та залучення до складу депутатів</t>
    </r>
    <r>
      <rPr>
        <b/>
        <sz val="68"/>
        <rFont val="Times New Roman"/>
        <family val="1"/>
        <charset val="204"/>
      </rPr>
      <t xml:space="preserve"> місцевих рад</t>
    </r>
  </si>
  <si>
    <t>кількість дівчат, які вступили на навчання до закладів вищої освіти за STEM-спеціальностями (природничі науки, технології, технічна творчість та математика)</t>
  </si>
  <si>
    <t>Департамент освіти і науки, управління сім'ї, молоді та масових заходів національно-патріотичного виховання, облдержадміністрації, Донецький обласний центр зайнятості,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</si>
  <si>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охорони здоров'я, департамент соціального захисту населення, управління інформаційної діяльності та комунікацій з громадськістю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</si>
  <si>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11. Організація на території області  виконання договірних та інших міжнародних зобов’язань України</t>
  </si>
  <si>
    <t xml:space="preserve">12.1. Залучення інститутів громадянського суспільства до реалізації проєктів щодо забезпечення рівних прав та можливостей жінок і чоловіків та протидії дискримінації за ознакою статі
</t>
  </si>
  <si>
    <t>12.2. Проведення семінарів, тренінгів, інформаційно-просвітницьких заходів з питань забезпечення гендерної рівності для представників  територіальних громад, керівників громадських об’єднань, соціально-відповідального бізнесу, засобів масової інформації</t>
  </si>
  <si>
    <t xml:space="preserve">кількість проведених семінарів, тренінгів,
заходів 
</t>
  </si>
  <si>
    <t>13.1. Виявлення потреб різних груп внутрішньо переміщених жінок і дівчат, включаючи тих, що піддаються різним формам дискримінації</t>
  </si>
  <si>
    <t>кількість територіальних громад, які здійснили оцінку потреб</t>
  </si>
  <si>
    <t xml:space="preserve">2.4. Оприлюднення даних про функції та обов'язки суб’єктів, що здійснюють заходи у сфері запобігання та протидії домашньому насильству та/або насильству за ознакою статі на регіональному і місцевому рівні </t>
  </si>
  <si>
    <t xml:space="preserve">2.5. Ведення обліку даних про діяльність та послуги загальних та спеціалізованих служб підтримки постраждалих осіб на  регіональному і місцевому рівні </t>
  </si>
  <si>
    <t>5.7. Забезпечення територіальних громад фахівцями із соціальної роботи, психологами з метою надання послуг особам, які постраждали від домашнього насильства та проведення програм для кривдників</t>
  </si>
  <si>
    <t>5.8. Забезпечення своєчасного виявлення, реагування та інформування суб’єктів, що здійснюють заходи у сфері запобігання та протидії домашньому насильству та/або насильству за ознакою статі, на випадки такого насильства з урахуванням оцінки ризиків, що загрожують постраждалій особі</t>
  </si>
  <si>
    <t xml:space="preserve">6.2. Проведення на регіональному рівні заходів стосовно забезпечення
рівних прав та можливостей
жінок і чоловіків на робочому місці 
</t>
  </si>
  <si>
    <t xml:space="preserve">6.3. Надання підтримки молодіжним та дитячим громадським організаціям у реалізації їх проєктів
з урахуванням принципу забезпечення рівних прав та можливостей жінок і чоловіків
</t>
  </si>
  <si>
    <t xml:space="preserve">6.4. Проведення інформаційних заходів, спрямованих на запобігання та протидію дискримінації та насильства за ознакою статі </t>
  </si>
  <si>
    <t>10.4. Проведення інформаційних заходів для заохочення чоловіків користуватися відпусткою по догляду за дитиною до досягнення нею трирічного віку та хворою дитиною</t>
  </si>
  <si>
    <t>кількість проведених заходів з комунікації</t>
  </si>
  <si>
    <t>2.3. Проведення навчальних семінарів та тренінгів із включення до програм підвищення кваліфікації педагогічних працівників спецкурсів з питань запобігання та профілактики торгівлі людьми</t>
  </si>
  <si>
    <t>2.6. Проведення лекцій, тренінгів, виховних годин з учнями закладів загальної середньої освіти та професійно-технічної освіти з питань протидії торгівлі людьми  "Особиста гідність. Безпека життя. Громадянська позиція"</t>
  </si>
  <si>
    <t>частка наданих соціальних послуг особам, які постраждали від торгівлі людьми</t>
  </si>
  <si>
    <t>кількість підготовлених фахівців</t>
  </si>
  <si>
    <t>7.4. Надання соціально-психологічних, інформаційних та юридичних послуг, послуг з працевлаштування сім'ям, які перебувають у складних життєвих обставинах, сім'ям ВПО, сім'ям у складі яких є особи з інвалідністю</t>
  </si>
  <si>
    <t>14. Забезпечення застосування Конвенції, Факультативного протоколу та Загальних рекомендацій Комітету ООН усіма гілками влади, включаючи судову систему, як основу для законів, судових рішень і політики щодо гендерної рівності та покращення становища жінок</t>
  </si>
  <si>
    <t>14.1. Підготовка інформаційних матеріалів для розміщення на офіційних веб-сайтах органів державної влади, що включають базову інформацію про права жінок, Конвенцію, Факультативний протокол та Загальні рекомендації Комітету ООН, внесення рекомендацій щодо їх розміщення на офіційних веб-сайтах органів державної влади всіх рівнів</t>
  </si>
  <si>
    <t>15. Прийняття чіткої стратегії для консолідації і зміцнення потенціалу національного механізму щодо покращення становища жінок на обласному та місцевому рівні і гарантування його належної дієвості, а також наявність достатніх людських та фінансових ресурсів для прийняття рішень, спрямованих на ефективне виконання Конвенції</t>
  </si>
  <si>
    <t>15.1. Координація та реалізація політики рівних прав та можливостей жінок і чоловіків, та захист прав жінок на місцевому рівні. Проведення засідань координаційних рад з питань сім’ї, ґендерної рівності, демографічного розвитку, запобігання та протидії домашньому насильству та протидії торгівлі людьми на місцевому рівні</t>
  </si>
  <si>
    <t xml:space="preserve">16. Запровадження комплексної стратегії, що передбачає активні і послідовні заходи, орієнтовані на жінок і чоловіків з усіх прошарків суспільства, з метою ліквідації </t>
  </si>
  <si>
    <t>16.1. Впровадження основних положень Концепції комунікації у сфері гендерної рівності у місцеві політики</t>
  </si>
  <si>
    <t>17. Заохочення дівчат, які належать до ромських національних меншин, до отримання освіти і забезпечення продовження ними навчання на всіх рівнях освіти шляхом підвищення обізнаності про важливість освіти як права людини і як основи для розширення прав і можливостей жінок, а також посилення реалізації політики повторного вступу, що дозволяє дівчатам, які належать до ромських національних меншин та покинули навчання, повернутися до школи</t>
  </si>
  <si>
    <t>17.1. Запровадження спеціальних освітніх ініціатив для дівчат, які належать до ромських національних меншин</t>
  </si>
  <si>
    <t>18. Активізація зусиль із створення сприятливих умов для отримання жінками економічної незалежності, в тому числі шляхом підвищення рівня поінформованості роботодавців з державного і приватного секторів економіки про заборону дискримінації жінок у сфері зайнятості, зокрема жінок з інвалідністю, а також всіляке сприяння входженню жінок у формальну економіку, в тому числі шляхом здобуття професійно-технічної освіти</t>
  </si>
  <si>
    <t>18.1. Розповсюдження методичних матеріалів (інструкцій) для роботодавців про заборону дискримінації жінок у сфері зайнятості (зокрема жінок з інвалідністю) та проведення ознайомчих заходів для роботодавців з метою подолання негативних стереотипів щодо працівниць — жінок з вразливих груп, жінок, які належать до ромських національних меншин</t>
  </si>
  <si>
    <t xml:space="preserve">18.2. Вивчення стану доступу дівчат і жінок із сільської місцевості до оплачуваної праці та підвищення професійної кваліфікації </t>
  </si>
  <si>
    <t xml:space="preserve">19. Розроблення спеціальних заходів з метою залучення можливостей для розширення економічних прав жінок у сільській місцевості і забезпечення їх участі в розробленні цих стратегій і програм, які розглядатимуть жінок не тільки як жертви або одержувачів допомоги, але і як активних учасників у розробленні і реалізації такої політики </t>
  </si>
  <si>
    <t>19.1. Розроблення та реалізація місцевих програм лідерства для жінок у сільській місцевості</t>
  </si>
  <si>
    <t>19.2. Забезпечення участі жінок у сільській місцевості під час розроблення стратегії розвитку міст, селищ та сіл</t>
  </si>
  <si>
    <t>20. Впровадження суворого застосування мінімального шлюбного віку, визначеного на рівні 18 років</t>
  </si>
  <si>
    <t>20.1. Посилення інформування родин ромських національних меншин про надання соціальних послуг у територіальних громадах</t>
  </si>
  <si>
    <t>Управління сім'ї, молоді та масових заходів національно-патріотичного виховання, департамент охорони здоров'я облдержадміністрації, Донецький обласний центр соціальних служб,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</si>
  <si>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департамент освіти і науки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</si>
  <si>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Управління сім'ї, молоді та масових заходів національно-патріотичного виховання, управління культури і туризму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</si>
  <si>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 xml:space="preserve">21. Підвищення рівня професійної компетенції жінок фахівців державних органів та  місцевих органів влади </t>
  </si>
  <si>
    <t xml:space="preserve"> 21.1. Організація навчання за загальними короткостроковими програмами державних службовців та посадових осіб місцевого самоврядування з питань порядку денного «Жінки, мир, безпека», розвитку лідерського потенціалу, навичок ведення переговорів, медіації</t>
  </si>
  <si>
    <t>Департамент освіти і науки, управління сім'ї, молоді та масових заходів національно-патріотичного виховання облдержадміністрації, Донецький обласний центр соціальних служб, виконавчі органи  рад територіальних громад, військово-цивільні адміністрації, громадські об'єднання та міжнародні організації (за згодою)</t>
  </si>
  <si>
    <t xml:space="preserve">21.2. Залучення громадськості до проведення інформаційно-комунікаційних заходів, рекрутингових кампаній, публічних обговорень з питань подолання гендерних стереотипів у секторі безпеки та оборони, органах місцевого самоврядування та політичної діяльності </t>
  </si>
  <si>
    <t xml:space="preserve">Управління сім'ї, молоді та масових заходів національно-патріотичного виховання, управління інформаційної діяльності та комунікації з громадськістю  облдержадміністрації, Головне управління Національної поліції в Донецькій області (за згодою), відділ у Донецькій області Міністерства у справах ветеранів України (за згодою), Головне управління ДСНС України у Донецькій області (за згодою), Донецький прикордонний загін Східного регіонального управління Державної прикордонної служби України (за згодою), Краматорський прикордонний загін Східного регіонального управління Державної прикордонної служби України (за згодою) виконавчі органи  рад територіальних громад,  військово-цивільні адміністрації, громадські об'єднання  (за згодою) 
</t>
  </si>
  <si>
    <t>9.3. Забезпечення діяльності та розвитку мережі мобільних бригад соціально-психологічної допомоги особам, які постраждали від насильства, (в тому числі від збройного конфлікту)</t>
  </si>
  <si>
    <t>Управління сім’ї, молоді та масових заходів національно-патріотичного виховання облдержадміністрації,  Донецький обласний центр соціальних служб,
виконавчі органи  рад територіальних громад,  військово-цивільні адміністрації, міжнародні організації (за згодою)</t>
  </si>
  <si>
    <t>кількість мобільних бригад</t>
  </si>
  <si>
    <t xml:space="preserve">кількість положень про ненасильницьку поведінку, запроваджених до базового компонента відповідних рівнів освіти </t>
  </si>
  <si>
    <t>14. Здійснення заходів щодо зміни моделі поведінки кривдника  на соціально-прийнятну</t>
  </si>
  <si>
    <t>4. Забезпечення участі місцевих органів виконавчої влади та органів місцевого самоврядування в процесах розширення переліку статистичних показників за ознакою статі з розбивкою за іншими основними ознаками (вік, місце проживання, інвалідність, соціально-економічний статус тощо)</t>
  </si>
  <si>
    <t>2. Проведення на місцевому рівні інформаційно-просвітницької кампанії, спрямованої на розвиток та підтримку сім'ї, збереження орієнтації населення на сімейний спосіб життя</t>
  </si>
  <si>
    <t>4. Підтримка багатодітної сім'ї</t>
  </si>
  <si>
    <t>Головне управління Національної поліції в Донецькій області,  управління патрульної поліції в Донецькій області (за згодою), територіальні органи Національної поліції в Донецькій області, місцеві центри з надання правової допомоги у Донецькій області (за згодою), виконавчі органи  рад територіальних громад, військово-цивільні адміністрації, громадські об'єднання та міжнародні організації (за згодою)</t>
  </si>
  <si>
    <t>5. Соціальна робота з сім’ями, дітьми та молоддю, які опинилися в складних життєвих обставинах (заходи на виконання Закону України "Про соціальні послуги")</t>
  </si>
  <si>
    <t>Головне управління Держпраці у Донецькій області (за згодою), виконавчі органи рад територіальних громад, військово-цивільні адміністрації, громадські об'єднання та міжнародні організації (за згодою)</t>
  </si>
  <si>
    <t xml:space="preserve">5.3. Надання рекомендація щодо проведення оцінювання результатів службової діяльності державних службовців, затвердженого постановою
Кабінету Міністрів України від 23 серпня 2017 р.
№ 640, таких показників, як гендерна чутливість до виявлення проблем, використання гендерної статистики, проведення
гендерного аналізу та моніторингу відповідно до компетентностей державних службовців категорій “А”, “Б”, “В” 
</t>
  </si>
  <si>
    <t>2.3. Проведення інформаційних кампаній, спрямованих на подолання гендерних стереотипів, формування “нульовоїˮ толерантності до насильства за ознакою статі та сексуальних домагань з використанням сучасних інформаційно-комунікаційних технологій, зокрема регіональних та місцевих заходів присвячених Міжнародній акції "16 днів проти насильства" з метою підвищення обізнаності населення з питань запобігання та протидії насильству</t>
  </si>
  <si>
    <t xml:space="preserve">3.2. Проведення навчальних семінарів та тренінгів
для педагогічних працівників
за темою: "Ненасильницька 
поведінка, ненасильницьке розв’язання конфліктів у сімейних та міжособистісних відносинах" спрямованих на комунікаційні та емоційно-етичні компетентності
</t>
  </si>
  <si>
    <t>9.1. Здійснення збору даних щодо формування індикаторів гендерної рівності на рівні прийняття рішень та у політичній сфері проведення на постійній основі навчань з паритетної демократії та активізації участі жінок у політиці</t>
  </si>
  <si>
    <t>9.2. Проведення для політиків, керівників громадських об’єднань, журналістів, населення інформаційно-просвітницьких 
заходів щодо важливості участі жінок у процесі прийняття управлінських рішень</t>
  </si>
  <si>
    <t>Управління сім'ї, молоді та масових заходів національно-патріотичного виховання, виконавчі органи  рад територіальних громад, військово-цивільні адміністрації, громадські об'єднання та міжнародні організації (за згодою)</t>
  </si>
  <si>
    <t>9.3. Проведення конгресу «Жінки Донеччини: заради себе – задля України»</t>
  </si>
  <si>
    <t>-</t>
  </si>
  <si>
    <t>Управління сім'ї, молоді та масових заходів національно-патріотичного виховання, департамент охорони здоров'я облдержадміністрації,  виконавчі органи рад територіальних громад, військово-цивільні адміністрації, громадські об'єднання та міжнародні організації (за згодою)</t>
  </si>
  <si>
    <t>Донецький обласний центр зайнятості, виконавчі органи рад територіальних громад, військово-цивільні адміністрації</t>
  </si>
  <si>
    <t>Управління сім'ї, молоді та масових заходів національно-патріотичного виховання, департамент освіти і науки, департамент охорони здоров'я облдержадміністрації, Головне управління Національної поліції в Донецькій області, управління патрульної поліції в Донецькій області (за згодою), місцеві центри з надання правової допомоги у Донецькій області (за згодою), виконавчі органи  рад територіальних громад, військово-цивільні адміністрації, громадські об'єднання та міжнародні організації (за згодою)</t>
  </si>
  <si>
    <t>4.4. Придбання житла та надання матеріальної допомоги на придбання автомобілів для багатодітних сімей (відповідно до окремого порядку, затвердженого розпорядженням голови Донецької облдержадміністрації, керівника обласної військово-цивільної адміністрації) шляхом передачі субвенції з обласного бюджету бюджетам територіальних громад</t>
  </si>
  <si>
    <t>Управління сім'ї, молоді та масових заходів національно-патріотичного виховання, департамент освіти і науки, департамент охорони здоров'я облдержадміністрації, Головне управління Національної поліції в Донецькій області, управління патрульної поліції в Донецькій області (за згодою), Донецький обласний центр соціальних служб, місцеві центри з надання правової допомоги  у Донецькій області (за згодою), виконавчі органи  рад територіальних громад, військово-цивільні адміністрації, громадські об'єднання та міжнародні організації (за згодою)</t>
  </si>
  <si>
    <t>8.2. Проведення навчань для кандидатів у прийомні батьки та прийомних батьків, батьків-вихователів, патронатних вихователів, опікунів, піклувальників, наставників, усиновлювачів відповідно до потреб громади. Підвищення виховного потенціалу прийомних батьків та батьків-вихователів</t>
  </si>
  <si>
    <t>3.1. Запровадження  до базового компонента відповідних рівнів освіти положень про ненасильницьку поведінку, ефективні комунікації, управління конфліктами, емоційну грамотність, рівність та недискримінацію відповідно  державного стандарту</t>
  </si>
  <si>
    <t>4.3. Надання пропозицій щодо удосконалення механізму збору деталізованих даних про становище дівчат і жінок із сільської місцевості за відповідним запитом уповноваженого центрального органу виконавчої влади</t>
  </si>
  <si>
    <t xml:space="preserve">11.1. Надання матеріалів для підготовки дев’ятої Державної доповіді України 
про виконання Конвенції  ООН про ліквідацію всіх форм дискримінації щодо жінок за відповідним запитом уповноваженого центрального органу виконавчої влади
</t>
  </si>
  <si>
    <t xml:space="preserve">2.1. Виготовлення та розміщення інформаційної продукції (плакати, біл-борди) з питань протидії торгівлі людьми, спрямованої на поширення серед населення інформації щодо ризиків потрапляння в ситуації торгівлі людьми </t>
  </si>
  <si>
    <t xml:space="preserve">3.1. Організація та проведення мультидисциплінарних навчань для суб'єктів, які здійснюють заходи у сфері протидії торгівлі людьми, які можуть контактувати з особами, постраждалими від торгівлі людьми, щодо ідентифікації та механізму взаємодії </t>
  </si>
  <si>
    <t>частка виявлення та розкриття злочинів, пов'язаних з торгівлею людьми</t>
  </si>
  <si>
    <t>3.2. Виявлення та розкриття злочинів, пов'язаних з торгівлею людьми, а також проведення заходів документування протиправної діяльності причетних осіб</t>
  </si>
  <si>
    <t xml:space="preserve">3.3. Включення до програми підвищення кваліфікації: слідчих, прокурорів, суддів, працівників правоохоронних органів, Донецького прикордонного загону східного регіонального управління Державної прикордонної служби України  та адвокатів стосовно особливостей здійснення кримінального провадження щодо торгівлі людьми, зокрема неповнолітніми особами та кримінального переслідування нових форм торгівлі людьми, зокрема з використанням інформаційних технологій </t>
  </si>
  <si>
    <t>4.7. Посилення співпраці правоохоронних органів та соціальних служб з питань протидії торгівлі людьми та перенаправлення осіб, які постраждали від торгівлі людьми</t>
  </si>
  <si>
    <t>7.1. Співпраця з міжнародними організаціями та громадськими об'єднаннями у сфері протидії торгівлі людьми</t>
  </si>
  <si>
    <t>2.1. Виготовлення та розміщення зовнішньої реклами (плакати, буклети, сіті-лайти, біл-борди), спрямованої на розвиток та підтримку сім'ї, збереження національних цінностей, орієнтації громадськості на сімейний спосіб життя</t>
  </si>
  <si>
    <t>1.3. Організація та проведення місцевих заходів до Всеукраїнського "Дня матері". Вшанування та підтримка матерів, у тому числі багатодітних, лікарів акушерів-гінекологів, неонатологів та акушерок</t>
  </si>
  <si>
    <t>3.3. Залучення чоловіків до відповідального батьківства шляхом проведення туристичних, культурних та навчальних заходів для вирішення проблеми слабких комунікаційних та життєвих навичок, якісного проведення часу зі своїми дітьми, та відповідального ставлення до розподілу сімейних обов'язків та руйнуванню гендерних стереотипів</t>
  </si>
  <si>
    <t>5.10. Залучення суб’єктів до механізму взаємодії щодо реагування на випадки домашнього насильства та/або насильства за ознакою статі та надання дієвої допомоги постраждалим особам, що здійснюються різними суб’єктами,  з урахуванням оцінки ризиків</t>
  </si>
  <si>
    <t>5.9. Впровадження інформаційної платформи "Карта допомоги" (інтерактивна карта)</t>
  </si>
  <si>
    <t>1. Надання пропозицій щодо удосконалення нормативно-правової бази у сфері протидії торгівлі людьми</t>
  </si>
  <si>
    <t>2. Підвищення рівня обізнаності населення щодо проблем торгівлі людьми</t>
  </si>
  <si>
    <t>3. Посилення взаємодії та співпраці суб'єктів, які здійснюють заходи у сфері протидії торгівлі людьми</t>
  </si>
  <si>
    <t>4. Забезпечення надання комплексної допомоги особам, які постраждали від торгівлі людьми відповідно до їх потреб</t>
  </si>
  <si>
    <t xml:space="preserve">4.3. Виготовлення та забезпечення бланками посвідчень батьків і дітей  з багатодітних сімей для надання соціальних пільг шляхом передачі субвенції з бюджетів територіальних громад обласному бюджету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</si>
</sst>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2"/>
      <color theme="1"/>
      <name val="Calibri"/>
      <family val="2"/>
      <scheme val="minor"/>
    </font>
    <font>
      <sz val="68"/>
      <name val="Times New Roman"/>
      <family val="1"/>
      <charset val="204"/>
    </font>
    <font>
      <b/>
      <sz val="68"/>
      <name val="Times New Roman"/>
      <family val="1"/>
      <charset val="204"/>
    </font>
    <font>
      <i/>
      <sz val="68"/>
      <name val="Times New Roman"/>
      <family val="1"/>
      <charset val="204"/>
    </font>
    <font>
      <sz val="72"/>
      <name val="Times New Roman"/>
      <family val="1"/>
      <charset val="204"/>
    </font>
    <font>
      <sz val="58"/>
      <name val="Times New Roman"/>
      <family val="1"/>
      <charset val="204"/>
    </font>
    <font>
      <sz val="66"/>
      <name val="Times New Roman"/>
      <family val="1"/>
      <charset val="204"/>
    </font>
    <font>
      <sz val="70"/>
      <name val="Times New Roman"/>
      <family val="1"/>
      <charset val="204"/>
    </font>
    <font>
      <sz val="11"/>
      <name val="Calibri"/>
      <family val="2"/>
      <scheme val="minor"/>
    </font>
    <font>
      <b/>
      <sz val="72"/>
      <name val="Times New Roman"/>
      <family val="1"/>
      <charset val="204"/>
    </font>
    <font>
      <sz val="68"/>
      <name val="Calibri"/>
      <family val="2"/>
      <scheme val="minor"/>
    </font>
    <font>
      <sz val="68"/>
      <color rgb="FFFF0000"/>
      <name val="Times New Roman"/>
      <family val="1"/>
      <charset val="204"/>
    </font>
    <font>
      <sz val="64"/>
      <name val="Times New Roman"/>
      <family val="1"/>
      <charset val="204"/>
    </font>
    <font>
      <sz val="76"/>
      <name val="Times New Roman"/>
      <family val="1"/>
      <charset val="204"/>
    </font>
    <font>
      <sz val="68"/>
      <color rgb="FF002060"/>
      <name val="Times New Roman"/>
      <family val="1"/>
      <charset val="204"/>
    </font>
    <font>
      <b/>
      <sz val="66"/>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203">
    <xf numFmtId="0" fontId="0" fillId="0" borderId="0" xfId="0"/>
    <xf numFmtId="0" fontId="1" fillId="0" borderId="0" xfId="0" applyFont="1" applyFill="1" applyBorder="1" applyAlignment="1">
      <alignment vertical="center"/>
    </xf>
    <xf numFmtId="0" fontId="1" fillId="0" borderId="0" xfId="0" applyFont="1" applyFill="1"/>
    <xf numFmtId="0" fontId="1" fillId="0" borderId="0" xfId="0" applyFont="1" applyFill="1" applyAlignment="1">
      <alignment vertical="top" wrapText="1"/>
    </xf>
    <xf numFmtId="0" fontId="0" fillId="0" borderId="0" xfId="0" applyFill="1"/>
    <xf numFmtId="0" fontId="2" fillId="2" borderId="0" xfId="0" applyFont="1" applyFill="1" applyBorder="1" applyAlignment="1">
      <alignment vertical="center" wrapText="1"/>
    </xf>
    <xf numFmtId="0" fontId="2" fillId="2" borderId="0" xfId="0" applyFont="1" applyFill="1" applyBorder="1" applyAlignment="1">
      <alignment wrapText="1"/>
    </xf>
    <xf numFmtId="0" fontId="3" fillId="2" borderId="0" xfId="0" applyFont="1" applyFill="1" applyBorder="1" applyAlignment="1">
      <alignment vertical="center" wrapText="1"/>
    </xf>
    <xf numFmtId="0" fontId="3" fillId="2" borderId="6" xfId="0" applyFont="1" applyFill="1" applyBorder="1" applyAlignment="1">
      <alignment vertical="top" wrapText="1"/>
    </xf>
    <xf numFmtId="0" fontId="2" fillId="2" borderId="0" xfId="0"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0" fontId="2" fillId="2" borderId="0" xfId="0" applyFont="1" applyFill="1" applyAlignment="1">
      <alignment horizontal="left" vertical="center" wrapText="1"/>
    </xf>
    <xf numFmtId="0" fontId="3" fillId="2" borderId="0" xfId="0" applyFont="1" applyFill="1" applyBorder="1" applyAlignment="1">
      <alignment horizontal="left" vertical="center" wrapText="1"/>
    </xf>
    <xf numFmtId="0" fontId="1" fillId="2" borderId="0" xfId="0" applyFont="1" applyFill="1" applyAlignment="1">
      <alignment vertical="top" wrapText="1"/>
    </xf>
    <xf numFmtId="49" fontId="2" fillId="2" borderId="1" xfId="0" applyNumberFormat="1" applyFont="1" applyFill="1" applyBorder="1" applyAlignment="1">
      <alignment horizontal="center" vertical="center" wrapText="1"/>
    </xf>
    <xf numFmtId="49" fontId="2" fillId="2" borderId="12" xfId="0" applyNumberFormat="1" applyFont="1" applyFill="1" applyBorder="1" applyAlignment="1">
      <alignment vertical="center" wrapText="1"/>
    </xf>
    <xf numFmtId="0" fontId="4" fillId="2" borderId="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2" borderId="1" xfId="0" applyFont="1" applyFill="1" applyBorder="1" applyAlignment="1">
      <alignment horizontal="center" vertical="top" wrapText="1"/>
    </xf>
    <xf numFmtId="0" fontId="5" fillId="2" borderId="0" xfId="0" applyFont="1" applyFill="1" applyBorder="1" applyAlignment="1">
      <alignment vertical="top"/>
    </xf>
    <xf numFmtId="0" fontId="5" fillId="2" borderId="0" xfId="0" applyFont="1" applyFill="1" applyAlignment="1">
      <alignment vertical="top"/>
    </xf>
    <xf numFmtId="0" fontId="11" fillId="2" borderId="0" xfId="0" applyFont="1" applyFill="1" applyBorder="1" applyAlignment="1">
      <alignment wrapText="1"/>
    </xf>
    <xf numFmtId="2" fontId="11" fillId="2" borderId="0" xfId="0" applyNumberFormat="1" applyFont="1" applyFill="1" applyBorder="1" applyAlignment="1">
      <alignment horizontal="center" vertical="center" wrapText="1"/>
    </xf>
    <xf numFmtId="2" fontId="11" fillId="2" borderId="0" xfId="0" applyNumberFormat="1" applyFont="1" applyFill="1" applyAlignment="1">
      <alignment horizontal="center" vertical="center" wrapText="1"/>
    </xf>
    <xf numFmtId="0" fontId="11" fillId="2" borderId="0" xfId="0" applyFont="1" applyFill="1" applyAlignment="1">
      <alignment horizontal="left" wrapText="1"/>
    </xf>
    <xf numFmtId="0" fontId="11" fillId="2" borderId="0" xfId="0" applyFont="1" applyFill="1" applyBorder="1" applyAlignment="1">
      <alignment horizontal="left" vertical="center" wrapText="1"/>
    </xf>
    <xf numFmtId="0" fontId="11" fillId="2" borderId="0" xfId="0" applyFont="1" applyFill="1" applyAlignment="1">
      <alignment wrapText="1"/>
    </xf>
    <xf numFmtId="0" fontId="11" fillId="2" borderId="0" xfId="0" applyFont="1" applyFill="1" applyAlignment="1">
      <alignment horizontal="left" vertical="center" wrapText="1"/>
    </xf>
    <xf numFmtId="0" fontId="1" fillId="0" borderId="0" xfId="0" applyFont="1" applyFill="1" applyBorder="1"/>
    <xf numFmtId="0" fontId="1" fillId="0" borderId="0" xfId="0" applyFont="1" applyFill="1" applyBorder="1" applyAlignment="1">
      <alignment vertical="top" wrapText="1"/>
    </xf>
    <xf numFmtId="49" fontId="2" fillId="2" borderId="0" xfId="0" applyNumberFormat="1" applyFont="1" applyFill="1" applyBorder="1" applyAlignment="1">
      <alignment vertical="center" wrapText="1"/>
    </xf>
    <xf numFmtId="0" fontId="1" fillId="2" borderId="0" xfId="0" applyFont="1" applyFill="1" applyBorder="1" applyAlignment="1">
      <alignment vertical="top" wrapText="1"/>
    </xf>
    <xf numFmtId="0" fontId="0" fillId="0" borderId="0" xfId="0" applyFill="1" applyBorder="1"/>
    <xf numFmtId="0" fontId="3" fillId="2" borderId="0" xfId="0" applyFont="1" applyFill="1" applyBorder="1" applyAlignment="1">
      <alignment vertical="top" wrapText="1"/>
    </xf>
    <xf numFmtId="2" fontId="11" fillId="2" borderId="1" xfId="0" applyNumberFormat="1" applyFont="1" applyFill="1" applyBorder="1" applyAlignment="1">
      <alignment horizontal="center" vertical="center" wrapText="1"/>
    </xf>
    <xf numFmtId="0" fontId="5" fillId="2" borderId="0" xfId="0" applyNumberFormat="1" applyFont="1" applyFill="1" applyAlignment="1">
      <alignment horizontal="center" vertical="top"/>
    </xf>
    <xf numFmtId="2" fontId="3" fillId="2" borderId="0" xfId="0" applyNumberFormat="1" applyFont="1" applyFill="1" applyBorder="1" applyAlignment="1">
      <alignment vertical="center" wrapText="1"/>
    </xf>
    <xf numFmtId="0" fontId="5" fillId="2" borderId="1" xfId="0" applyNumberFormat="1" applyFont="1" applyFill="1" applyBorder="1" applyAlignment="1">
      <alignment horizontal="center" vertical="top"/>
    </xf>
    <xf numFmtId="2" fontId="2" fillId="2" borderId="0"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top"/>
    </xf>
    <xf numFmtId="0" fontId="8" fillId="2" borderId="1" xfId="0" applyNumberFormat="1" applyFont="1" applyFill="1" applyBorder="1" applyAlignment="1">
      <alignment horizontal="center" vertical="center"/>
    </xf>
    <xf numFmtId="0" fontId="6" fillId="2" borderId="1" xfId="0" applyFont="1" applyFill="1" applyBorder="1" applyAlignment="1">
      <alignment horizontal="center" vertical="top" wrapText="1"/>
    </xf>
    <xf numFmtId="0" fontId="14" fillId="2" borderId="0" xfId="0" applyNumberFormat="1" applyFont="1" applyFill="1" applyBorder="1" applyAlignment="1">
      <alignment wrapText="1"/>
    </xf>
    <xf numFmtId="0" fontId="14" fillId="2" borderId="0" xfId="0" applyFont="1" applyFill="1" applyBorder="1" applyAlignment="1">
      <alignment horizontal="center" vertical="center" wrapText="1"/>
    </xf>
    <xf numFmtId="0" fontId="7" fillId="2" borderId="1" xfId="0"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0" fontId="3" fillId="2" borderId="6" xfId="0" applyFont="1" applyFill="1" applyBorder="1" applyAlignment="1">
      <alignment horizontal="left" vertical="top" wrapText="1"/>
    </xf>
    <xf numFmtId="0" fontId="5" fillId="2" borderId="1" xfId="0" applyNumberFormat="1" applyFont="1" applyFill="1" applyBorder="1" applyAlignment="1">
      <alignment horizontal="center" vertical="top" wrapText="1"/>
    </xf>
    <xf numFmtId="0" fontId="3"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6" xfId="0" applyFont="1" applyFill="1" applyBorder="1" applyAlignment="1">
      <alignment vertical="top" wrapText="1"/>
    </xf>
    <xf numFmtId="0" fontId="5" fillId="2" borderId="3" xfId="0" applyFont="1" applyFill="1" applyBorder="1" applyAlignment="1">
      <alignment vertical="top" wrapText="1"/>
    </xf>
    <xf numFmtId="0" fontId="2" fillId="2" borderId="1" xfId="0" applyFont="1" applyFill="1" applyBorder="1" applyAlignment="1">
      <alignment horizontal="left" vertical="top" wrapText="1"/>
    </xf>
    <xf numFmtId="0" fontId="7"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2" fontId="2" fillId="2" borderId="15" xfId="0" applyNumberFormat="1"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center" vertical="top" wrapText="1"/>
    </xf>
    <xf numFmtId="16" fontId="2" fillId="2" borderId="1" xfId="0" applyNumberFormat="1" applyFont="1" applyFill="1" applyBorder="1" applyAlignment="1">
      <alignment horizontal="left" vertical="top" wrapText="1"/>
    </xf>
    <xf numFmtId="0" fontId="5" fillId="2" borderId="1" xfId="0" applyNumberFormat="1" applyFont="1" applyFill="1" applyBorder="1" applyAlignment="1">
      <alignment horizontal="center" vertical="center" wrapText="1"/>
    </xf>
    <xf numFmtId="2" fontId="7" fillId="2" borderId="3"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2" fontId="7" fillId="2" borderId="15" xfId="0" applyNumberFormat="1" applyFont="1" applyFill="1" applyBorder="1" applyAlignment="1">
      <alignment horizontal="center" vertical="center" wrapText="1"/>
    </xf>
    <xf numFmtId="2" fontId="2" fillId="2" borderId="0"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49" fontId="2" fillId="2" borderId="5" xfId="0" applyNumberFormat="1" applyFont="1" applyFill="1" applyBorder="1" applyAlignment="1">
      <alignment horizontal="left" vertical="top" wrapText="1"/>
    </xf>
    <xf numFmtId="49" fontId="2" fillId="2" borderId="6" xfId="0" applyNumberFormat="1" applyFont="1" applyFill="1" applyBorder="1" applyAlignment="1">
      <alignment horizontal="left" vertical="top" wrapText="1"/>
    </xf>
    <xf numFmtId="49" fontId="2" fillId="2" borderId="3" xfId="0" applyNumberFormat="1" applyFont="1" applyFill="1" applyBorder="1" applyAlignment="1">
      <alignment horizontal="left" vertical="top" wrapText="1"/>
    </xf>
    <xf numFmtId="0" fontId="5" fillId="2" borderId="1" xfId="0" applyNumberFormat="1" applyFont="1" applyFill="1" applyBorder="1" applyAlignment="1">
      <alignment horizontal="center" vertical="top" wrapText="1"/>
    </xf>
    <xf numFmtId="2" fontId="2" fillId="2" borderId="1" xfId="0" applyNumberFormat="1" applyFont="1" applyFill="1" applyBorder="1" applyAlignment="1">
      <alignment horizontal="center" vertical="center"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5" fillId="2" borderId="3" xfId="0" applyFont="1" applyFill="1" applyBorder="1" applyAlignment="1">
      <alignmen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NumberFormat="1" applyFont="1" applyFill="1" applyBorder="1" applyAlignment="1">
      <alignment horizontal="center" vertical="top" wrapText="1"/>
    </xf>
    <xf numFmtId="0" fontId="5" fillId="2" borderId="3" xfId="0" applyNumberFormat="1" applyFont="1" applyFill="1" applyBorder="1" applyAlignment="1">
      <alignment horizontal="center" vertical="top" wrapText="1"/>
    </xf>
    <xf numFmtId="2" fontId="2" fillId="2" borderId="4" xfId="0" applyNumberFormat="1" applyFont="1" applyFill="1" applyBorder="1" applyAlignment="1">
      <alignment horizontal="center" vertical="center" wrapText="1"/>
    </xf>
    <xf numFmtId="0" fontId="2" fillId="2" borderId="1" xfId="0" applyFont="1" applyFill="1" applyBorder="1" applyAlignment="1">
      <alignment horizontal="left" vertical="top" wrapText="1"/>
    </xf>
    <xf numFmtId="0" fontId="7" fillId="2" borderId="1" xfId="0" applyNumberFormat="1"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2" borderId="6" xfId="0" applyFont="1" applyFill="1" applyBorder="1" applyAlignment="1">
      <alignment horizontal="left" vertical="top" wrapText="1"/>
    </xf>
    <xf numFmtId="0" fontId="6" fillId="2" borderId="3" xfId="0" applyFont="1" applyFill="1" applyBorder="1" applyAlignment="1">
      <alignment horizontal="center" vertical="top" wrapText="1"/>
    </xf>
    <xf numFmtId="0" fontId="5" fillId="2" borderId="1" xfId="0" applyFont="1" applyFill="1" applyBorder="1" applyAlignment="1">
      <alignment vertical="top" wrapText="1"/>
    </xf>
    <xf numFmtId="0" fontId="5" fillId="2" borderId="5" xfId="0" applyFont="1" applyFill="1" applyBorder="1" applyAlignment="1">
      <alignment horizontal="center" vertical="top" wrapText="1"/>
    </xf>
    <xf numFmtId="0" fontId="5" fillId="2" borderId="3" xfId="0" applyFont="1" applyFill="1" applyBorder="1" applyAlignment="1">
      <alignment horizontal="center" vertical="top" wrapText="1"/>
    </xf>
    <xf numFmtId="2" fontId="7"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top" wrapText="1"/>
    </xf>
    <xf numFmtId="0" fontId="7" fillId="2" borderId="1" xfId="0" applyFont="1" applyFill="1" applyBorder="1" applyAlignment="1">
      <alignment horizontal="left" vertical="center"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3" xfId="0" applyFont="1" applyFill="1" applyBorder="1" applyAlignment="1">
      <alignment horizontal="center" vertical="top" wrapText="1"/>
    </xf>
    <xf numFmtId="0" fontId="5" fillId="2" borderId="6" xfId="0"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 xfId="0" applyFont="1" applyFill="1" applyBorder="1" applyAlignment="1">
      <alignment horizontal="left" vertical="top" wrapText="1"/>
    </xf>
    <xf numFmtId="0" fontId="7" fillId="2" borderId="2" xfId="0" applyFont="1" applyFill="1" applyBorder="1" applyAlignment="1">
      <alignment horizontal="left" vertical="center" wrapText="1"/>
    </xf>
    <xf numFmtId="2" fontId="2" fillId="2" borderId="2" xfId="0" applyNumberFormat="1" applyFont="1" applyFill="1" applyBorder="1" applyAlignment="1">
      <alignment horizontal="center" vertical="center" wrapText="1"/>
    </xf>
    <xf numFmtId="2" fontId="2" fillId="2" borderId="8" xfId="0" applyNumberFormat="1"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2" fontId="2" fillId="2" borderId="5"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3" xfId="0" applyFont="1" applyFill="1" applyBorder="1" applyAlignment="1">
      <alignment horizontal="left" vertical="top" wrapText="1"/>
    </xf>
    <xf numFmtId="0" fontId="5"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2" fontId="2" fillId="2" borderId="6"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2" fontId="2" fillId="2" borderId="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16" fontId="2" fillId="2" borderId="5" xfId="0" applyNumberFormat="1" applyFont="1" applyFill="1" applyBorder="1" applyAlignment="1">
      <alignment horizontal="left" vertical="top" wrapText="1"/>
    </xf>
    <xf numFmtId="16" fontId="2" fillId="2" borderId="6" xfId="0" applyNumberFormat="1" applyFont="1" applyFill="1" applyBorder="1" applyAlignment="1">
      <alignment horizontal="left" vertical="top" wrapText="1"/>
    </xf>
    <xf numFmtId="2" fontId="7" fillId="2" borderId="5" xfId="0" applyNumberFormat="1" applyFont="1" applyFill="1" applyBorder="1" applyAlignment="1">
      <alignment horizontal="center" vertical="center" wrapText="1"/>
    </xf>
    <xf numFmtId="2" fontId="7" fillId="2" borderId="3" xfId="0" applyNumberFormat="1" applyFont="1" applyFill="1" applyBorder="1" applyAlignment="1">
      <alignment horizontal="center" vertical="center" wrapText="1"/>
    </xf>
    <xf numFmtId="2" fontId="7" fillId="2" borderId="12" xfId="0" applyNumberFormat="1" applyFont="1" applyFill="1" applyBorder="1" applyAlignment="1">
      <alignment horizontal="center" vertical="center" wrapText="1"/>
    </xf>
    <xf numFmtId="2" fontId="7" fillId="2" borderId="15"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0" applyFont="1" applyFill="1" applyBorder="1" applyAlignment="1">
      <alignment horizontal="left" vertical="center" wrapText="1"/>
    </xf>
    <xf numFmtId="0" fontId="7" fillId="2" borderId="1" xfId="0" applyFont="1" applyFill="1" applyBorder="1" applyAlignment="1">
      <alignment vertical="top" wrapText="1"/>
    </xf>
    <xf numFmtId="16" fontId="2" fillId="2" borderId="1" xfId="0" applyNumberFormat="1" applyFont="1" applyFill="1" applyBorder="1" applyAlignment="1">
      <alignment horizontal="left" vertical="top" wrapText="1"/>
    </xf>
    <xf numFmtId="0" fontId="7"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3" xfId="0" applyFont="1" applyFill="1" applyBorder="1" applyAlignment="1">
      <alignment horizontal="left" vertical="top" wrapText="1"/>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2" fillId="2" borderId="3" xfId="0" applyFont="1" applyFill="1" applyBorder="1" applyAlignment="1">
      <alignment vertical="top" wrapText="1"/>
    </xf>
    <xf numFmtId="0" fontId="5" fillId="2" borderId="0"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top" wrapText="1"/>
    </xf>
    <xf numFmtId="0" fontId="12" fillId="2" borderId="6"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5" xfId="0"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2" borderId="3" xfId="0" applyFont="1" applyFill="1" applyBorder="1" applyAlignment="1">
      <alignment horizontal="center" vertical="top" wrapText="1"/>
    </xf>
    <xf numFmtId="0" fontId="3" fillId="2" borderId="12"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2" fillId="2" borderId="12"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2"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49" fontId="7" fillId="2" borderId="5" xfId="0" applyNumberFormat="1" applyFont="1" applyFill="1" applyBorder="1" applyAlignment="1">
      <alignment horizontal="left" vertical="top" wrapText="1"/>
    </xf>
    <xf numFmtId="49" fontId="7" fillId="2" borderId="6" xfId="0" applyNumberFormat="1" applyFont="1" applyFill="1" applyBorder="1" applyAlignment="1">
      <alignment horizontal="left" vertical="top" wrapText="1"/>
    </xf>
    <xf numFmtId="49" fontId="7" fillId="2" borderId="3" xfId="0" applyNumberFormat="1" applyFont="1" applyFill="1" applyBorder="1" applyAlignment="1">
      <alignment horizontal="left" vertical="top" wrapText="1"/>
    </xf>
    <xf numFmtId="0" fontId="10" fillId="2" borderId="5" xfId="0" applyFont="1" applyFill="1" applyBorder="1" applyAlignment="1">
      <alignment vertical="top" wrapText="1"/>
    </xf>
    <xf numFmtId="0" fontId="10" fillId="2" borderId="6" xfId="0" applyFont="1" applyFill="1" applyBorder="1" applyAlignment="1">
      <alignment vertical="top" wrapText="1"/>
    </xf>
    <xf numFmtId="0" fontId="10" fillId="2" borderId="3" xfId="0" applyFont="1" applyFill="1" applyBorder="1" applyAlignment="1">
      <alignment vertical="top" wrapText="1"/>
    </xf>
    <xf numFmtId="0" fontId="13" fillId="2" borderId="1" xfId="0" applyFont="1" applyFill="1" applyBorder="1" applyAlignment="1">
      <alignment vertical="top" wrapText="1"/>
    </xf>
    <xf numFmtId="2" fontId="5" fillId="2" borderId="1" xfId="0" applyNumberFormat="1" applyFont="1" applyFill="1" applyBorder="1" applyAlignment="1">
      <alignment vertical="top" wrapText="1"/>
    </xf>
    <xf numFmtId="0" fontId="15"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3" xfId="0" applyFont="1" applyFill="1" applyBorder="1" applyAlignment="1">
      <alignment horizontal="left" vertical="top" wrapText="1"/>
    </xf>
    <xf numFmtId="0" fontId="5" fillId="2" borderId="0" xfId="0" applyNumberFormat="1" applyFont="1" applyFill="1" applyBorder="1" applyAlignment="1">
      <alignment horizontal="left" vertical="top" wrapText="1"/>
    </xf>
    <xf numFmtId="49" fontId="3" fillId="2" borderId="4"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2" xfId="0" applyFont="1" applyFill="1" applyBorder="1" applyAlignment="1">
      <alignment horizontal="center" vertical="top" wrapText="1"/>
    </xf>
    <xf numFmtId="0" fontId="13" fillId="2" borderId="5"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1812"/>
  <sheetViews>
    <sheetView tabSelected="1" view="pageBreakPreview" zoomScale="14" zoomScaleNormal="14" zoomScaleSheetLayoutView="14" zoomScalePageLayoutView="10" workbookViewId="0">
      <selection activeCell="A3" sqref="A3:Q3"/>
    </sheetView>
  </sheetViews>
  <sheetFormatPr defaultRowHeight="91.5" x14ac:dyDescent="1.25"/>
  <cols>
    <col min="1" max="1" width="131.140625" style="24" customWidth="1"/>
    <col min="2" max="2" width="108.28515625" style="20" customWidth="1"/>
    <col min="3" max="3" width="52.42578125" style="35" customWidth="1"/>
    <col min="4" max="4" width="45.5703125" style="35" customWidth="1"/>
    <col min="5" max="5" width="47.5703125" style="35" customWidth="1"/>
    <col min="6" max="6" width="51.7109375" style="35" customWidth="1"/>
    <col min="7" max="7" width="46.5703125" style="35" customWidth="1"/>
    <col min="8" max="8" width="47.5703125" style="35" customWidth="1"/>
    <col min="9" max="9" width="173.140625" style="26" customWidth="1"/>
    <col min="10" max="10" width="218.85546875" style="26" customWidth="1"/>
    <col min="11" max="11" width="97.42578125" style="27" customWidth="1"/>
    <col min="12" max="12" width="59.85546875" style="23" customWidth="1"/>
    <col min="13" max="13" width="63.28515625" style="23" customWidth="1"/>
    <col min="14" max="14" width="57.5703125" style="23" customWidth="1"/>
    <col min="15" max="15" width="58.28515625" style="23" customWidth="1"/>
    <col min="16" max="16" width="63" style="23" customWidth="1"/>
    <col min="17" max="17" width="61.5703125" style="34" customWidth="1"/>
    <col min="18" max="18" width="9.140625" style="32" customWidth="1"/>
    <col min="19" max="170" width="9.140625" style="32"/>
    <col min="171" max="16384" width="9.140625" style="4"/>
  </cols>
  <sheetData>
    <row r="1" spans="1:170" s="1" customFormat="1" ht="409.6" customHeight="1" x14ac:dyDescent="0.25">
      <c r="A1" s="16" t="s">
        <v>12</v>
      </c>
      <c r="B1" s="19"/>
      <c r="C1" s="151"/>
      <c r="D1" s="152"/>
      <c r="E1" s="152"/>
      <c r="F1" s="152"/>
      <c r="G1" s="152"/>
      <c r="H1" s="152"/>
      <c r="I1" s="5"/>
      <c r="J1" s="5"/>
      <c r="K1" s="9"/>
      <c r="L1" s="67"/>
      <c r="M1" s="67"/>
      <c r="N1" s="127"/>
      <c r="O1" s="127"/>
      <c r="P1" s="127"/>
      <c r="Q1" s="127"/>
    </row>
    <row r="2" spans="1:170" s="1" customFormat="1" ht="169.5" customHeight="1" x14ac:dyDescent="0.25">
      <c r="A2" s="9"/>
      <c r="B2" s="19"/>
      <c r="C2" s="152"/>
      <c r="D2" s="152"/>
      <c r="E2" s="152"/>
      <c r="F2" s="152"/>
      <c r="G2" s="152"/>
      <c r="H2" s="152"/>
      <c r="I2" s="5"/>
      <c r="J2" s="5"/>
      <c r="K2" s="9"/>
      <c r="L2" s="67"/>
      <c r="M2" s="67"/>
      <c r="N2" s="127"/>
      <c r="O2" s="127"/>
      <c r="P2" s="127"/>
      <c r="Q2" s="127"/>
    </row>
    <row r="3" spans="1:170" s="2" customFormat="1" ht="311.25" customHeight="1" x14ac:dyDescent="0.25">
      <c r="A3" s="126" t="s">
        <v>244</v>
      </c>
      <c r="B3" s="126"/>
      <c r="C3" s="126"/>
      <c r="D3" s="126"/>
      <c r="E3" s="126"/>
      <c r="F3" s="126"/>
      <c r="G3" s="126"/>
      <c r="H3" s="126"/>
      <c r="I3" s="126"/>
      <c r="J3" s="126"/>
      <c r="K3" s="126"/>
      <c r="L3" s="126"/>
      <c r="M3" s="126"/>
      <c r="N3" s="126"/>
      <c r="O3" s="126"/>
      <c r="P3" s="126"/>
      <c r="Q3" s="126"/>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row>
    <row r="4" spans="1:170" s="2" customFormat="1" ht="219" customHeight="1" x14ac:dyDescent="0.25">
      <c r="A4" s="89" t="s">
        <v>0</v>
      </c>
      <c r="B4" s="153" t="s">
        <v>22</v>
      </c>
      <c r="C4" s="154" t="s">
        <v>1</v>
      </c>
      <c r="D4" s="154"/>
      <c r="E4" s="154"/>
      <c r="F4" s="154"/>
      <c r="G4" s="154"/>
      <c r="H4" s="154"/>
      <c r="I4" s="89" t="s">
        <v>2</v>
      </c>
      <c r="J4" s="89" t="s">
        <v>3</v>
      </c>
      <c r="K4" s="128" t="s">
        <v>27</v>
      </c>
      <c r="L4" s="73" t="s">
        <v>23</v>
      </c>
      <c r="M4" s="73" t="s">
        <v>1</v>
      </c>
      <c r="N4" s="129"/>
      <c r="O4" s="129"/>
      <c r="P4" s="129"/>
      <c r="Q4" s="129"/>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row>
    <row r="5" spans="1:170" s="3" customFormat="1" ht="409.5" customHeight="1" x14ac:dyDescent="0.25">
      <c r="A5" s="90"/>
      <c r="B5" s="153"/>
      <c r="C5" s="40" t="s">
        <v>23</v>
      </c>
      <c r="D5" s="63">
        <v>2021</v>
      </c>
      <c r="E5" s="63">
        <v>2022</v>
      </c>
      <c r="F5" s="63">
        <v>2023</v>
      </c>
      <c r="G5" s="63">
        <v>2024</v>
      </c>
      <c r="H5" s="63">
        <v>2025</v>
      </c>
      <c r="I5" s="90"/>
      <c r="J5" s="90"/>
      <c r="K5" s="128"/>
      <c r="L5" s="73"/>
      <c r="M5" s="45" t="s">
        <v>13</v>
      </c>
      <c r="N5" s="45" t="s">
        <v>14</v>
      </c>
      <c r="O5" s="45" t="s">
        <v>15</v>
      </c>
      <c r="P5" s="46" t="s">
        <v>16</v>
      </c>
      <c r="Q5" s="45" t="s">
        <v>17</v>
      </c>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row>
    <row r="6" spans="1:170" s="3" customFormat="1" ht="102" customHeight="1" x14ac:dyDescent="0.25">
      <c r="A6" s="14" t="s">
        <v>11</v>
      </c>
      <c r="B6" s="18">
        <v>2</v>
      </c>
      <c r="C6" s="37">
        <v>3</v>
      </c>
      <c r="D6" s="50">
        <v>4</v>
      </c>
      <c r="E6" s="50">
        <v>5</v>
      </c>
      <c r="F6" s="50">
        <v>6</v>
      </c>
      <c r="G6" s="50">
        <v>7</v>
      </c>
      <c r="H6" s="50">
        <v>8</v>
      </c>
      <c r="I6" s="14" t="s">
        <v>18</v>
      </c>
      <c r="J6" s="14" t="s">
        <v>19</v>
      </c>
      <c r="K6" s="14" t="s">
        <v>155</v>
      </c>
      <c r="L6" s="45" t="s">
        <v>156</v>
      </c>
      <c r="M6" s="45" t="s">
        <v>157</v>
      </c>
      <c r="N6" s="45" t="s">
        <v>158</v>
      </c>
      <c r="O6" s="45" t="s">
        <v>159</v>
      </c>
      <c r="P6" s="46" t="s">
        <v>160</v>
      </c>
      <c r="Q6" s="45" t="s">
        <v>161</v>
      </c>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row>
    <row r="7" spans="1:170" s="15" customFormat="1" ht="144.75" customHeight="1" x14ac:dyDescent="0.25">
      <c r="A7" s="185" t="s">
        <v>151</v>
      </c>
      <c r="B7" s="186"/>
      <c r="C7" s="186"/>
      <c r="D7" s="186"/>
      <c r="E7" s="186"/>
      <c r="F7" s="186"/>
      <c r="G7" s="186"/>
      <c r="H7" s="186"/>
      <c r="I7" s="186"/>
      <c r="J7" s="186"/>
      <c r="K7" s="186"/>
      <c r="L7" s="186"/>
      <c r="M7" s="186"/>
      <c r="N7" s="186"/>
      <c r="O7" s="186"/>
      <c r="P7" s="186"/>
      <c r="Q7" s="187"/>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row>
    <row r="8" spans="1:170" s="3" customFormat="1" ht="199.5" customHeight="1" x14ac:dyDescent="0.25">
      <c r="A8" s="176" t="s">
        <v>152</v>
      </c>
      <c r="B8" s="80" t="s">
        <v>153</v>
      </c>
      <c r="C8" s="94">
        <f>SUM(D8:H12)</f>
        <v>11</v>
      </c>
      <c r="D8" s="94">
        <v>0</v>
      </c>
      <c r="E8" s="94">
        <v>2</v>
      </c>
      <c r="F8" s="94">
        <v>2</v>
      </c>
      <c r="G8" s="94">
        <v>3</v>
      </c>
      <c r="H8" s="94">
        <v>4</v>
      </c>
      <c r="I8" s="69" t="s">
        <v>206</v>
      </c>
      <c r="J8" s="69" t="s">
        <v>98</v>
      </c>
      <c r="K8" s="65" t="s">
        <v>9</v>
      </c>
      <c r="L8" s="45">
        <v>0</v>
      </c>
      <c r="M8" s="45">
        <v>0</v>
      </c>
      <c r="N8" s="45">
        <v>0</v>
      </c>
      <c r="O8" s="45">
        <v>0</v>
      </c>
      <c r="P8" s="46">
        <v>0</v>
      </c>
      <c r="Q8" s="45">
        <v>0</v>
      </c>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row>
    <row r="9" spans="1:170" s="3" customFormat="1" ht="152.25" customHeight="1" x14ac:dyDescent="0.25">
      <c r="A9" s="177"/>
      <c r="B9" s="91"/>
      <c r="C9" s="97"/>
      <c r="D9" s="97"/>
      <c r="E9" s="97"/>
      <c r="F9" s="97"/>
      <c r="G9" s="97"/>
      <c r="H9" s="97"/>
      <c r="I9" s="70"/>
      <c r="J9" s="70"/>
      <c r="K9" s="65" t="s">
        <v>4</v>
      </c>
      <c r="L9" s="45">
        <v>0</v>
      </c>
      <c r="M9" s="45">
        <v>0</v>
      </c>
      <c r="N9" s="45">
        <v>0</v>
      </c>
      <c r="O9" s="45">
        <v>0</v>
      </c>
      <c r="P9" s="46">
        <v>0</v>
      </c>
      <c r="Q9" s="45">
        <v>0</v>
      </c>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row>
    <row r="10" spans="1:170" s="3" customFormat="1" ht="120" customHeight="1" x14ac:dyDescent="0.25">
      <c r="A10" s="177"/>
      <c r="B10" s="91"/>
      <c r="C10" s="97"/>
      <c r="D10" s="97"/>
      <c r="E10" s="97"/>
      <c r="F10" s="97"/>
      <c r="G10" s="97"/>
      <c r="H10" s="97"/>
      <c r="I10" s="70"/>
      <c r="J10" s="70"/>
      <c r="K10" s="130" t="s">
        <v>21</v>
      </c>
      <c r="L10" s="112">
        <f>SUM(M10:Q11)</f>
        <v>125</v>
      </c>
      <c r="M10" s="112">
        <v>25</v>
      </c>
      <c r="N10" s="112">
        <v>25</v>
      </c>
      <c r="O10" s="112">
        <v>25</v>
      </c>
      <c r="P10" s="120">
        <v>25</v>
      </c>
      <c r="Q10" s="73">
        <v>25</v>
      </c>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row>
    <row r="11" spans="1:170" s="3" customFormat="1" ht="142.5" customHeight="1" x14ac:dyDescent="0.25">
      <c r="A11" s="177"/>
      <c r="B11" s="91"/>
      <c r="C11" s="97"/>
      <c r="D11" s="97"/>
      <c r="E11" s="97"/>
      <c r="F11" s="97"/>
      <c r="G11" s="97"/>
      <c r="H11" s="97"/>
      <c r="I11" s="70"/>
      <c r="J11" s="70"/>
      <c r="K11" s="131"/>
      <c r="L11" s="113"/>
      <c r="M11" s="113"/>
      <c r="N11" s="113"/>
      <c r="O11" s="113"/>
      <c r="P11" s="138"/>
      <c r="Q11" s="73"/>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row>
    <row r="12" spans="1:170" s="3" customFormat="1" ht="143.25" customHeight="1" x14ac:dyDescent="0.25">
      <c r="A12" s="177"/>
      <c r="B12" s="81"/>
      <c r="C12" s="95"/>
      <c r="D12" s="95"/>
      <c r="E12" s="95"/>
      <c r="F12" s="95"/>
      <c r="G12" s="95"/>
      <c r="H12" s="95"/>
      <c r="I12" s="71"/>
      <c r="J12" s="71"/>
      <c r="K12" s="65" t="s">
        <v>5</v>
      </c>
      <c r="L12" s="45">
        <f>SUM(M12:Q12)</f>
        <v>50</v>
      </c>
      <c r="M12" s="45">
        <v>10</v>
      </c>
      <c r="N12" s="45">
        <v>10</v>
      </c>
      <c r="O12" s="45">
        <v>10</v>
      </c>
      <c r="P12" s="46">
        <v>10</v>
      </c>
      <c r="Q12" s="45">
        <v>10</v>
      </c>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row>
    <row r="13" spans="1:170" s="3" customFormat="1" ht="162" customHeight="1" x14ac:dyDescent="0.25">
      <c r="A13" s="177"/>
      <c r="B13" s="80" t="s">
        <v>128</v>
      </c>
      <c r="C13" s="94">
        <f>SUM(D13:H14)</f>
        <v>750</v>
      </c>
      <c r="D13" s="94">
        <v>150</v>
      </c>
      <c r="E13" s="94">
        <v>150</v>
      </c>
      <c r="F13" s="94">
        <v>150</v>
      </c>
      <c r="G13" s="94">
        <v>150</v>
      </c>
      <c r="H13" s="94">
        <v>150</v>
      </c>
      <c r="I13" s="69" t="s">
        <v>154</v>
      </c>
      <c r="J13" s="69" t="s">
        <v>255</v>
      </c>
      <c r="K13" s="65" t="s">
        <v>9</v>
      </c>
      <c r="L13" s="45">
        <v>0</v>
      </c>
      <c r="M13" s="45">
        <v>0</v>
      </c>
      <c r="N13" s="45">
        <v>0</v>
      </c>
      <c r="O13" s="45">
        <v>0</v>
      </c>
      <c r="P13" s="46">
        <v>0</v>
      </c>
      <c r="Q13" s="45">
        <v>0</v>
      </c>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row>
    <row r="14" spans="1:170" s="3" customFormat="1" ht="156.75" customHeight="1" x14ac:dyDescent="0.25">
      <c r="A14" s="177"/>
      <c r="B14" s="81"/>
      <c r="C14" s="95"/>
      <c r="D14" s="95"/>
      <c r="E14" s="95"/>
      <c r="F14" s="95"/>
      <c r="G14" s="95"/>
      <c r="H14" s="95"/>
      <c r="I14" s="70"/>
      <c r="J14" s="70"/>
      <c r="K14" s="65" t="s">
        <v>4</v>
      </c>
      <c r="L14" s="45">
        <f>SUM(M14:Q14)</f>
        <v>280</v>
      </c>
      <c r="M14" s="45">
        <v>50</v>
      </c>
      <c r="N14" s="45">
        <v>55</v>
      </c>
      <c r="O14" s="45">
        <v>55</v>
      </c>
      <c r="P14" s="46">
        <v>60</v>
      </c>
      <c r="Q14" s="45">
        <v>60</v>
      </c>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row>
    <row r="15" spans="1:170" s="3" customFormat="1" ht="264.75" customHeight="1" x14ac:dyDescent="0.25">
      <c r="A15" s="177"/>
      <c r="B15" s="52" t="s">
        <v>123</v>
      </c>
      <c r="C15" s="50">
        <f>SUM(D15:H15)</f>
        <v>375</v>
      </c>
      <c r="D15" s="50">
        <v>75</v>
      </c>
      <c r="E15" s="50">
        <v>75</v>
      </c>
      <c r="F15" s="50">
        <v>75</v>
      </c>
      <c r="G15" s="50">
        <v>75</v>
      </c>
      <c r="H15" s="50">
        <v>75</v>
      </c>
      <c r="I15" s="70"/>
      <c r="J15" s="70"/>
      <c r="K15" s="44" t="s">
        <v>21</v>
      </c>
      <c r="L15" s="45">
        <f>SUM(M15:Q15)</f>
        <v>466.00000000000006</v>
      </c>
      <c r="M15" s="45">
        <f>1+7+2+5+4+10+5+50</f>
        <v>84</v>
      </c>
      <c r="N15" s="45">
        <f>1+7+2.2+5+7+10+5+55</f>
        <v>92.2</v>
      </c>
      <c r="O15" s="45">
        <f>1+7+2.4+5+7+10+5+55</f>
        <v>92.4</v>
      </c>
      <c r="P15" s="45">
        <f>1+7+2.6+5+8+10+5+60</f>
        <v>98.6</v>
      </c>
      <c r="Q15" s="45">
        <f>1+7+2.8+5+8+10+5+60</f>
        <v>98.8</v>
      </c>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row>
    <row r="16" spans="1:170" s="3" customFormat="1" ht="164.25" customHeight="1" x14ac:dyDescent="0.25">
      <c r="A16" s="177"/>
      <c r="B16" s="52" t="s">
        <v>124</v>
      </c>
      <c r="C16" s="50">
        <f>SUM(D16:H16)</f>
        <v>375</v>
      </c>
      <c r="D16" s="50">
        <v>75</v>
      </c>
      <c r="E16" s="50">
        <v>75</v>
      </c>
      <c r="F16" s="50">
        <v>75</v>
      </c>
      <c r="G16" s="50">
        <v>75</v>
      </c>
      <c r="H16" s="50">
        <v>75</v>
      </c>
      <c r="I16" s="71"/>
      <c r="J16" s="71"/>
      <c r="K16" s="65" t="s">
        <v>5</v>
      </c>
      <c r="L16" s="45">
        <v>0</v>
      </c>
      <c r="M16" s="45">
        <v>0</v>
      </c>
      <c r="N16" s="45">
        <v>0</v>
      </c>
      <c r="O16" s="45">
        <v>0</v>
      </c>
      <c r="P16" s="46">
        <v>0</v>
      </c>
      <c r="Q16" s="45">
        <v>0</v>
      </c>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row>
    <row r="17" spans="1:170" s="3" customFormat="1" ht="156.75" customHeight="1" x14ac:dyDescent="0.25">
      <c r="A17" s="177"/>
      <c r="B17" s="93" t="s">
        <v>136</v>
      </c>
      <c r="C17" s="72">
        <f>SUM(D17:H20)</f>
        <v>1900</v>
      </c>
      <c r="D17" s="72">
        <v>350</v>
      </c>
      <c r="E17" s="72">
        <v>350</v>
      </c>
      <c r="F17" s="72">
        <v>400</v>
      </c>
      <c r="G17" s="72">
        <v>400</v>
      </c>
      <c r="H17" s="72">
        <v>400</v>
      </c>
      <c r="I17" s="69" t="s">
        <v>408</v>
      </c>
      <c r="J17" s="69" t="s">
        <v>391</v>
      </c>
      <c r="K17" s="65" t="s">
        <v>9</v>
      </c>
      <c r="L17" s="45">
        <v>0</v>
      </c>
      <c r="M17" s="45">
        <v>0</v>
      </c>
      <c r="N17" s="45">
        <v>0</v>
      </c>
      <c r="O17" s="45">
        <v>0</v>
      </c>
      <c r="P17" s="46">
        <v>0</v>
      </c>
      <c r="Q17" s="45">
        <v>0</v>
      </c>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row>
    <row r="18" spans="1:170" s="3" customFormat="1" ht="162" customHeight="1" x14ac:dyDescent="0.25">
      <c r="A18" s="177"/>
      <c r="B18" s="93"/>
      <c r="C18" s="72"/>
      <c r="D18" s="72"/>
      <c r="E18" s="72"/>
      <c r="F18" s="72"/>
      <c r="G18" s="72"/>
      <c r="H18" s="72"/>
      <c r="I18" s="70"/>
      <c r="J18" s="70"/>
      <c r="K18" s="65" t="s">
        <v>4</v>
      </c>
      <c r="L18" s="45">
        <f>SUM(M18:Q18)</f>
        <v>100</v>
      </c>
      <c r="M18" s="45">
        <v>0</v>
      </c>
      <c r="N18" s="45">
        <v>20</v>
      </c>
      <c r="O18" s="45">
        <v>25</v>
      </c>
      <c r="P18" s="46">
        <v>25</v>
      </c>
      <c r="Q18" s="45">
        <v>30</v>
      </c>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row>
    <row r="19" spans="1:170" s="3" customFormat="1" ht="289.5" customHeight="1" x14ac:dyDescent="0.25">
      <c r="A19" s="177"/>
      <c r="B19" s="93"/>
      <c r="C19" s="72"/>
      <c r="D19" s="72"/>
      <c r="E19" s="72"/>
      <c r="F19" s="72"/>
      <c r="G19" s="72"/>
      <c r="H19" s="72"/>
      <c r="I19" s="70"/>
      <c r="J19" s="70"/>
      <c r="K19" s="44" t="s">
        <v>21</v>
      </c>
      <c r="L19" s="45">
        <f>SUM(M19:Q19)</f>
        <v>1178.92</v>
      </c>
      <c r="M19" s="45">
        <f>3+1.2+59.504+82+10+5+10+3.6+5+1+3+9+5+20</f>
        <v>217.304</v>
      </c>
      <c r="N19" s="45">
        <f>3+1.2+59.504+85+10+5.3+10+3.96+15+1+3+10+6+21</f>
        <v>233.96400000000003</v>
      </c>
      <c r="O19" s="45">
        <f>1+1.2+59.504+85+10+5.6+10+4.36+20+3+11+7+22.5</f>
        <v>240.16400000000002</v>
      </c>
      <c r="P19" s="45">
        <f>3+1.2+59.504+85+10+5.9+10+4.8+25+1+3+8+23</f>
        <v>239.40400000000002</v>
      </c>
      <c r="Q19" s="45">
        <f>3+1.2+59.504+85+10+6.1+10+5.28+30+1+3+9+25</f>
        <v>248.084</v>
      </c>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row>
    <row r="20" spans="1:170" s="3" customFormat="1" ht="164.25" customHeight="1" x14ac:dyDescent="0.25">
      <c r="A20" s="177"/>
      <c r="B20" s="93"/>
      <c r="C20" s="72"/>
      <c r="D20" s="72"/>
      <c r="E20" s="72"/>
      <c r="F20" s="72"/>
      <c r="G20" s="72"/>
      <c r="H20" s="72"/>
      <c r="I20" s="71"/>
      <c r="J20" s="71"/>
      <c r="K20" s="65" t="s">
        <v>5</v>
      </c>
      <c r="L20" s="45">
        <f>SUM(M20:Q20)</f>
        <v>75</v>
      </c>
      <c r="M20" s="45">
        <v>15</v>
      </c>
      <c r="N20" s="45">
        <v>15</v>
      </c>
      <c r="O20" s="45">
        <v>15</v>
      </c>
      <c r="P20" s="46">
        <v>15</v>
      </c>
      <c r="Q20" s="45">
        <v>15</v>
      </c>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row>
    <row r="21" spans="1:170" s="3" customFormat="1" ht="177.75" customHeight="1" x14ac:dyDescent="0.25">
      <c r="A21" s="177"/>
      <c r="B21" s="52" t="s">
        <v>128</v>
      </c>
      <c r="C21" s="50">
        <f>SUM(D21:H21)</f>
        <v>115</v>
      </c>
      <c r="D21" s="50">
        <v>20</v>
      </c>
      <c r="E21" s="50">
        <v>20</v>
      </c>
      <c r="F21" s="50">
        <v>25</v>
      </c>
      <c r="G21" s="50">
        <v>25</v>
      </c>
      <c r="H21" s="50">
        <v>25</v>
      </c>
      <c r="I21" s="69" t="s">
        <v>256</v>
      </c>
      <c r="J21" s="69" t="s">
        <v>207</v>
      </c>
      <c r="K21" s="65" t="s">
        <v>9</v>
      </c>
      <c r="L21" s="45">
        <v>0</v>
      </c>
      <c r="M21" s="45">
        <v>0</v>
      </c>
      <c r="N21" s="45">
        <v>0</v>
      </c>
      <c r="O21" s="45">
        <v>0</v>
      </c>
      <c r="P21" s="46">
        <v>0</v>
      </c>
      <c r="Q21" s="45">
        <v>0</v>
      </c>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row>
    <row r="22" spans="1:170" s="3" customFormat="1" ht="156.75" customHeight="1" x14ac:dyDescent="0.25">
      <c r="A22" s="177"/>
      <c r="B22" s="80" t="s">
        <v>123</v>
      </c>
      <c r="C22" s="94">
        <f>SUM(D22:H23)</f>
        <v>59</v>
      </c>
      <c r="D22" s="94">
        <v>10</v>
      </c>
      <c r="E22" s="94">
        <v>10</v>
      </c>
      <c r="F22" s="94">
        <v>13</v>
      </c>
      <c r="G22" s="94">
        <v>13</v>
      </c>
      <c r="H22" s="94">
        <v>13</v>
      </c>
      <c r="I22" s="70"/>
      <c r="J22" s="70"/>
      <c r="K22" s="65" t="s">
        <v>4</v>
      </c>
      <c r="L22" s="45">
        <f>SUM(M22:Q22)</f>
        <v>445</v>
      </c>
      <c r="M22" s="45">
        <v>0</v>
      </c>
      <c r="N22" s="45">
        <v>100</v>
      </c>
      <c r="O22" s="45">
        <v>110</v>
      </c>
      <c r="P22" s="46">
        <v>110</v>
      </c>
      <c r="Q22" s="45">
        <v>125</v>
      </c>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row>
    <row r="23" spans="1:170" s="3" customFormat="1" ht="261" customHeight="1" x14ac:dyDescent="0.25">
      <c r="A23" s="177"/>
      <c r="B23" s="81"/>
      <c r="C23" s="95"/>
      <c r="D23" s="95"/>
      <c r="E23" s="95"/>
      <c r="F23" s="95"/>
      <c r="G23" s="95"/>
      <c r="H23" s="95"/>
      <c r="I23" s="70"/>
      <c r="J23" s="70"/>
      <c r="K23" s="44" t="s">
        <v>21</v>
      </c>
      <c r="L23" s="45">
        <f>SUM(M23:Q23)</f>
        <v>27</v>
      </c>
      <c r="M23" s="45">
        <v>5</v>
      </c>
      <c r="N23" s="45">
        <f>1+4</f>
        <v>5</v>
      </c>
      <c r="O23" s="45">
        <f>1+4</f>
        <v>5</v>
      </c>
      <c r="P23" s="45">
        <f>1+5</f>
        <v>6</v>
      </c>
      <c r="Q23" s="45">
        <f>1+5</f>
        <v>6</v>
      </c>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row>
    <row r="24" spans="1:170" s="3" customFormat="1" ht="164.25" customHeight="1" x14ac:dyDescent="0.25">
      <c r="A24" s="178"/>
      <c r="B24" s="52" t="s">
        <v>124</v>
      </c>
      <c r="C24" s="50">
        <f>SUM(D24:H24)</f>
        <v>56</v>
      </c>
      <c r="D24" s="50">
        <v>10</v>
      </c>
      <c r="E24" s="50">
        <v>10</v>
      </c>
      <c r="F24" s="50">
        <v>12</v>
      </c>
      <c r="G24" s="50">
        <v>12</v>
      </c>
      <c r="H24" s="50">
        <v>12</v>
      </c>
      <c r="I24" s="71"/>
      <c r="J24" s="71"/>
      <c r="K24" s="65" t="s">
        <v>5</v>
      </c>
      <c r="L24" s="45">
        <f>SUM(M24:Q24)</f>
        <v>50</v>
      </c>
      <c r="M24" s="45">
        <v>10</v>
      </c>
      <c r="N24" s="45">
        <v>10</v>
      </c>
      <c r="O24" s="45">
        <v>10</v>
      </c>
      <c r="P24" s="46">
        <v>10</v>
      </c>
      <c r="Q24" s="45">
        <v>10</v>
      </c>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row>
    <row r="25" spans="1:170" s="3" customFormat="1" ht="200.25" customHeight="1" x14ac:dyDescent="0.25">
      <c r="A25" s="77" t="s">
        <v>378</v>
      </c>
      <c r="B25" s="93" t="s">
        <v>162</v>
      </c>
      <c r="C25" s="72">
        <f>SUM(D25:H28)</f>
        <v>1060</v>
      </c>
      <c r="D25" s="72">
        <v>180</v>
      </c>
      <c r="E25" s="72">
        <v>200</v>
      </c>
      <c r="F25" s="72">
        <v>200</v>
      </c>
      <c r="G25" s="72">
        <v>240</v>
      </c>
      <c r="H25" s="72">
        <v>240</v>
      </c>
      <c r="I25" s="69" t="s">
        <v>407</v>
      </c>
      <c r="J25" s="69" t="s">
        <v>147</v>
      </c>
      <c r="K25" s="65" t="s">
        <v>9</v>
      </c>
      <c r="L25" s="45">
        <v>0</v>
      </c>
      <c r="M25" s="45">
        <v>0</v>
      </c>
      <c r="N25" s="45">
        <v>0</v>
      </c>
      <c r="O25" s="45">
        <v>0</v>
      </c>
      <c r="P25" s="46">
        <v>0</v>
      </c>
      <c r="Q25" s="45">
        <v>0</v>
      </c>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row>
    <row r="26" spans="1:170" s="3" customFormat="1" ht="156.75" customHeight="1" x14ac:dyDescent="0.25">
      <c r="A26" s="78"/>
      <c r="B26" s="93"/>
      <c r="C26" s="72"/>
      <c r="D26" s="72"/>
      <c r="E26" s="72"/>
      <c r="F26" s="72"/>
      <c r="G26" s="72"/>
      <c r="H26" s="72"/>
      <c r="I26" s="70"/>
      <c r="J26" s="70"/>
      <c r="K26" s="65" t="s">
        <v>4</v>
      </c>
      <c r="L26" s="45">
        <f>SUM(M26:Q26)</f>
        <v>55</v>
      </c>
      <c r="M26" s="45">
        <v>0</v>
      </c>
      <c r="N26" s="45">
        <v>10</v>
      </c>
      <c r="O26" s="45">
        <v>15</v>
      </c>
      <c r="P26" s="46">
        <v>15</v>
      </c>
      <c r="Q26" s="45">
        <v>15</v>
      </c>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row>
    <row r="27" spans="1:170" s="3" customFormat="1" ht="299.25" customHeight="1" x14ac:dyDescent="0.25">
      <c r="A27" s="78"/>
      <c r="B27" s="93"/>
      <c r="C27" s="72"/>
      <c r="D27" s="72"/>
      <c r="E27" s="72"/>
      <c r="F27" s="72"/>
      <c r="G27" s="72"/>
      <c r="H27" s="72"/>
      <c r="I27" s="70"/>
      <c r="J27" s="70"/>
      <c r="K27" s="44" t="s">
        <v>21</v>
      </c>
      <c r="L27" s="45">
        <f>SUM(M27:Q27)</f>
        <v>260.81000000000006</v>
      </c>
      <c r="M27" s="45">
        <f>2+0.5+20+1.2+3+2.5+20</f>
        <v>49.2</v>
      </c>
      <c r="N27" s="45">
        <f>2+0.5+20+1.32+3+3+21</f>
        <v>50.82</v>
      </c>
      <c r="O27" s="45">
        <f>2+0.5+20+1.45+3+3+22.5</f>
        <v>52.45</v>
      </c>
      <c r="P27" s="45">
        <f>2+0.5+20+1.59+3+3+23</f>
        <v>53.09</v>
      </c>
      <c r="Q27" s="45">
        <f>2+0.5+20+1.75+3+3+25</f>
        <v>55.25</v>
      </c>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row>
    <row r="28" spans="1:170" s="3" customFormat="1" ht="169.5" customHeight="1" x14ac:dyDescent="0.25">
      <c r="A28" s="78"/>
      <c r="B28" s="93"/>
      <c r="C28" s="72"/>
      <c r="D28" s="72"/>
      <c r="E28" s="72"/>
      <c r="F28" s="72"/>
      <c r="G28" s="72"/>
      <c r="H28" s="72"/>
      <c r="I28" s="71"/>
      <c r="J28" s="71"/>
      <c r="K28" s="65" t="s">
        <v>5</v>
      </c>
      <c r="L28" s="45">
        <f>SUM(M28:Q28)</f>
        <v>50</v>
      </c>
      <c r="M28" s="45">
        <v>10</v>
      </c>
      <c r="N28" s="45">
        <v>10</v>
      </c>
      <c r="O28" s="45">
        <v>10</v>
      </c>
      <c r="P28" s="46">
        <v>10</v>
      </c>
      <c r="Q28" s="45">
        <v>10</v>
      </c>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row>
    <row r="29" spans="1:170" s="3" customFormat="1" ht="183.75" customHeight="1" x14ac:dyDescent="0.25">
      <c r="A29" s="78"/>
      <c r="B29" s="93" t="s">
        <v>128</v>
      </c>
      <c r="C29" s="72">
        <f>SUM(D29:H32)</f>
        <v>1900</v>
      </c>
      <c r="D29" s="72">
        <v>350</v>
      </c>
      <c r="E29" s="72">
        <v>350</v>
      </c>
      <c r="F29" s="72">
        <v>400</v>
      </c>
      <c r="G29" s="72">
        <v>400</v>
      </c>
      <c r="H29" s="72">
        <v>400</v>
      </c>
      <c r="I29" s="69" t="s">
        <v>290</v>
      </c>
      <c r="J29" s="69" t="s">
        <v>284</v>
      </c>
      <c r="K29" s="65" t="s">
        <v>9</v>
      </c>
      <c r="L29" s="45">
        <v>0</v>
      </c>
      <c r="M29" s="45">
        <v>0</v>
      </c>
      <c r="N29" s="45">
        <v>0</v>
      </c>
      <c r="O29" s="45">
        <v>0</v>
      </c>
      <c r="P29" s="46">
        <v>0</v>
      </c>
      <c r="Q29" s="45">
        <v>0</v>
      </c>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row>
    <row r="30" spans="1:170" s="3" customFormat="1" ht="156.75" customHeight="1" x14ac:dyDescent="0.25">
      <c r="A30" s="78"/>
      <c r="B30" s="93"/>
      <c r="C30" s="72"/>
      <c r="D30" s="72"/>
      <c r="E30" s="72"/>
      <c r="F30" s="72"/>
      <c r="G30" s="72"/>
      <c r="H30" s="72"/>
      <c r="I30" s="70"/>
      <c r="J30" s="70"/>
      <c r="K30" s="65" t="s">
        <v>4</v>
      </c>
      <c r="L30" s="45">
        <f>SUM(M30:Q30)</f>
        <v>115</v>
      </c>
      <c r="M30" s="45">
        <v>20</v>
      </c>
      <c r="N30" s="45">
        <v>20</v>
      </c>
      <c r="O30" s="45">
        <v>25</v>
      </c>
      <c r="P30" s="46">
        <v>25</v>
      </c>
      <c r="Q30" s="45">
        <v>25</v>
      </c>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row>
    <row r="31" spans="1:170" s="3" customFormat="1" ht="279.75" customHeight="1" x14ac:dyDescent="0.25">
      <c r="A31" s="78"/>
      <c r="B31" s="93"/>
      <c r="C31" s="72"/>
      <c r="D31" s="72"/>
      <c r="E31" s="72"/>
      <c r="F31" s="72"/>
      <c r="G31" s="72"/>
      <c r="H31" s="72"/>
      <c r="I31" s="70"/>
      <c r="J31" s="70"/>
      <c r="K31" s="44" t="s">
        <v>21</v>
      </c>
      <c r="L31" s="45">
        <f>SUM(M31:Q31)</f>
        <v>103.53999999999999</v>
      </c>
      <c r="M31" s="45">
        <f>2+1+5+1.5+2.5+5</f>
        <v>17</v>
      </c>
      <c r="N31" s="45">
        <f>2+1+5.3+1.65+5+5</f>
        <v>19.950000000000003</v>
      </c>
      <c r="O31" s="45">
        <f>2+1+5.6+1.81+5+5</f>
        <v>20.41</v>
      </c>
      <c r="P31" s="45">
        <f>2+1+5.9+1.99+7+5</f>
        <v>22.89</v>
      </c>
      <c r="Q31" s="45">
        <f>2+1+6.1+2.19+7+5</f>
        <v>23.29</v>
      </c>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row>
    <row r="32" spans="1:170" s="3" customFormat="1" ht="153.75" customHeight="1" x14ac:dyDescent="0.25">
      <c r="A32" s="78"/>
      <c r="B32" s="93"/>
      <c r="C32" s="72"/>
      <c r="D32" s="72"/>
      <c r="E32" s="72"/>
      <c r="F32" s="72"/>
      <c r="G32" s="72"/>
      <c r="H32" s="72"/>
      <c r="I32" s="71"/>
      <c r="J32" s="71"/>
      <c r="K32" s="65" t="s">
        <v>5</v>
      </c>
      <c r="L32" s="45">
        <f>SUM(M32:Q32)</f>
        <v>50</v>
      </c>
      <c r="M32" s="45">
        <v>10</v>
      </c>
      <c r="N32" s="45">
        <v>10</v>
      </c>
      <c r="O32" s="45">
        <v>10</v>
      </c>
      <c r="P32" s="46">
        <v>10</v>
      </c>
      <c r="Q32" s="45">
        <v>10</v>
      </c>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row>
    <row r="33" spans="1:170" s="3" customFormat="1" ht="162" customHeight="1" x14ac:dyDescent="0.25">
      <c r="A33" s="78"/>
      <c r="B33" s="93" t="s">
        <v>128</v>
      </c>
      <c r="C33" s="72">
        <f>SUM(D33:H36)</f>
        <v>150000</v>
      </c>
      <c r="D33" s="72">
        <v>30000</v>
      </c>
      <c r="E33" s="72">
        <v>30000</v>
      </c>
      <c r="F33" s="72">
        <v>30000</v>
      </c>
      <c r="G33" s="72">
        <v>30000</v>
      </c>
      <c r="H33" s="72">
        <v>30000</v>
      </c>
      <c r="I33" s="69" t="s">
        <v>289</v>
      </c>
      <c r="J33" s="69" t="s">
        <v>364</v>
      </c>
      <c r="K33" s="65" t="s">
        <v>9</v>
      </c>
      <c r="L33" s="45">
        <v>0</v>
      </c>
      <c r="M33" s="45">
        <v>0</v>
      </c>
      <c r="N33" s="45">
        <v>0</v>
      </c>
      <c r="O33" s="45">
        <v>0</v>
      </c>
      <c r="P33" s="46">
        <v>0</v>
      </c>
      <c r="Q33" s="45">
        <v>0</v>
      </c>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row>
    <row r="34" spans="1:170" s="3" customFormat="1" ht="189" customHeight="1" x14ac:dyDescent="0.25">
      <c r="A34" s="78"/>
      <c r="B34" s="93"/>
      <c r="C34" s="72"/>
      <c r="D34" s="72"/>
      <c r="E34" s="72"/>
      <c r="F34" s="72"/>
      <c r="G34" s="72"/>
      <c r="H34" s="72"/>
      <c r="I34" s="70"/>
      <c r="J34" s="70"/>
      <c r="K34" s="65" t="s">
        <v>4</v>
      </c>
      <c r="L34" s="45">
        <f>SUM(M34:Q34)</f>
        <v>60</v>
      </c>
      <c r="M34" s="45">
        <v>0</v>
      </c>
      <c r="N34" s="45">
        <v>15</v>
      </c>
      <c r="O34" s="45">
        <v>15</v>
      </c>
      <c r="P34" s="46">
        <v>15</v>
      </c>
      <c r="Q34" s="45">
        <v>15</v>
      </c>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row>
    <row r="35" spans="1:170" s="3" customFormat="1" ht="294.75" customHeight="1" x14ac:dyDescent="0.25">
      <c r="A35" s="78"/>
      <c r="B35" s="93"/>
      <c r="C35" s="72"/>
      <c r="D35" s="72"/>
      <c r="E35" s="72"/>
      <c r="F35" s="72"/>
      <c r="G35" s="72"/>
      <c r="H35" s="72"/>
      <c r="I35" s="70"/>
      <c r="J35" s="70"/>
      <c r="K35" s="44" t="s">
        <v>21</v>
      </c>
      <c r="L35" s="45">
        <f>SUM(M35:Q35)</f>
        <v>103</v>
      </c>
      <c r="M35" s="45">
        <f>2+2+10+2.2+2+2</f>
        <v>20.2</v>
      </c>
      <c r="N35" s="45">
        <f>2+2+10+2.4+2+2</f>
        <v>20.399999999999999</v>
      </c>
      <c r="O35" s="45">
        <f>2+2+10+2.6+2+2</f>
        <v>20.6</v>
      </c>
      <c r="P35" s="45">
        <f>2+2+10+2.8+2+2</f>
        <v>20.8</v>
      </c>
      <c r="Q35" s="45">
        <f>2+2+10+3+2+2</f>
        <v>21</v>
      </c>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row>
    <row r="36" spans="1:170" s="3" customFormat="1" ht="244.5" customHeight="1" x14ac:dyDescent="0.25">
      <c r="A36" s="79"/>
      <c r="B36" s="93"/>
      <c r="C36" s="72"/>
      <c r="D36" s="72"/>
      <c r="E36" s="72"/>
      <c r="F36" s="72"/>
      <c r="G36" s="72"/>
      <c r="H36" s="72"/>
      <c r="I36" s="71"/>
      <c r="J36" s="71"/>
      <c r="K36" s="65" t="s">
        <v>5</v>
      </c>
      <c r="L36" s="45">
        <f>SUM(M36:Q36)</f>
        <v>25</v>
      </c>
      <c r="M36" s="45">
        <v>5</v>
      </c>
      <c r="N36" s="45">
        <v>5</v>
      </c>
      <c r="O36" s="45">
        <v>5</v>
      </c>
      <c r="P36" s="46">
        <v>5</v>
      </c>
      <c r="Q36" s="45">
        <v>5</v>
      </c>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row>
    <row r="37" spans="1:170" s="3" customFormat="1" ht="157.5" customHeight="1" x14ac:dyDescent="0.25">
      <c r="A37" s="77" t="s">
        <v>163</v>
      </c>
      <c r="B37" s="93" t="s">
        <v>164</v>
      </c>
      <c r="C37" s="72">
        <f>SUM(D37:H40)</f>
        <v>340</v>
      </c>
      <c r="D37" s="72">
        <v>60</v>
      </c>
      <c r="E37" s="72">
        <v>70</v>
      </c>
      <c r="F37" s="72">
        <v>70</v>
      </c>
      <c r="G37" s="72">
        <v>70</v>
      </c>
      <c r="H37" s="72">
        <v>70</v>
      </c>
      <c r="I37" s="69" t="s">
        <v>194</v>
      </c>
      <c r="J37" s="69" t="s">
        <v>98</v>
      </c>
      <c r="K37" s="65" t="s">
        <v>9</v>
      </c>
      <c r="L37" s="45">
        <v>0</v>
      </c>
      <c r="M37" s="45">
        <v>0</v>
      </c>
      <c r="N37" s="45">
        <v>0</v>
      </c>
      <c r="O37" s="45">
        <v>0</v>
      </c>
      <c r="P37" s="46">
        <v>0</v>
      </c>
      <c r="Q37" s="45">
        <v>0</v>
      </c>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row>
    <row r="38" spans="1:170" s="3" customFormat="1" ht="135" customHeight="1" x14ac:dyDescent="0.25">
      <c r="A38" s="78"/>
      <c r="B38" s="93"/>
      <c r="C38" s="72"/>
      <c r="D38" s="72"/>
      <c r="E38" s="72"/>
      <c r="F38" s="72"/>
      <c r="G38" s="72"/>
      <c r="H38" s="72"/>
      <c r="I38" s="70"/>
      <c r="J38" s="70"/>
      <c r="K38" s="65" t="s">
        <v>4</v>
      </c>
      <c r="L38" s="45">
        <f>SUM(M38:Q38)</f>
        <v>430</v>
      </c>
      <c r="M38" s="45">
        <v>70</v>
      </c>
      <c r="N38" s="45">
        <v>85</v>
      </c>
      <c r="O38" s="45">
        <v>90</v>
      </c>
      <c r="P38" s="46">
        <v>90</v>
      </c>
      <c r="Q38" s="45">
        <v>95</v>
      </c>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row>
    <row r="39" spans="1:170" s="3" customFormat="1" ht="266.25" customHeight="1" x14ac:dyDescent="0.25">
      <c r="A39" s="78"/>
      <c r="B39" s="93"/>
      <c r="C39" s="72"/>
      <c r="D39" s="72"/>
      <c r="E39" s="72"/>
      <c r="F39" s="72"/>
      <c r="G39" s="72"/>
      <c r="H39" s="72"/>
      <c r="I39" s="70"/>
      <c r="J39" s="70"/>
      <c r="K39" s="44" t="s">
        <v>21</v>
      </c>
      <c r="L39" s="45">
        <f>SUM(M39:Q39)</f>
        <v>35</v>
      </c>
      <c r="M39" s="45">
        <f>5</f>
        <v>5</v>
      </c>
      <c r="N39" s="45">
        <f>6</f>
        <v>6</v>
      </c>
      <c r="O39" s="45">
        <f>7</f>
        <v>7</v>
      </c>
      <c r="P39" s="45">
        <f>8</f>
        <v>8</v>
      </c>
      <c r="Q39" s="45">
        <f>9</f>
        <v>9</v>
      </c>
      <c r="R39" s="38">
        <f>5</f>
        <v>5</v>
      </c>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row>
    <row r="40" spans="1:170" s="3" customFormat="1" ht="153" customHeight="1" x14ac:dyDescent="0.25">
      <c r="A40" s="78"/>
      <c r="B40" s="93"/>
      <c r="C40" s="72"/>
      <c r="D40" s="72"/>
      <c r="E40" s="72"/>
      <c r="F40" s="72"/>
      <c r="G40" s="72"/>
      <c r="H40" s="72"/>
      <c r="I40" s="71"/>
      <c r="J40" s="71"/>
      <c r="K40" s="65" t="s">
        <v>5</v>
      </c>
      <c r="L40" s="45">
        <v>0</v>
      </c>
      <c r="M40" s="45">
        <v>0</v>
      </c>
      <c r="N40" s="45">
        <v>0</v>
      </c>
      <c r="O40" s="45">
        <v>0</v>
      </c>
      <c r="P40" s="46">
        <v>0</v>
      </c>
      <c r="Q40" s="45">
        <v>0</v>
      </c>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row>
    <row r="41" spans="1:170" s="3" customFormat="1" ht="177.75" customHeight="1" x14ac:dyDescent="0.25">
      <c r="A41" s="78"/>
      <c r="B41" s="93" t="s">
        <v>172</v>
      </c>
      <c r="C41" s="72">
        <f>SUM(D41:H44)</f>
        <v>355</v>
      </c>
      <c r="D41" s="72">
        <v>40</v>
      </c>
      <c r="E41" s="72">
        <v>65</v>
      </c>
      <c r="F41" s="72">
        <v>80</v>
      </c>
      <c r="G41" s="72">
        <v>80</v>
      </c>
      <c r="H41" s="72">
        <v>90</v>
      </c>
      <c r="I41" s="69" t="s">
        <v>171</v>
      </c>
      <c r="J41" s="69" t="s">
        <v>365</v>
      </c>
      <c r="K41" s="65" t="s">
        <v>9</v>
      </c>
      <c r="L41" s="45">
        <v>0</v>
      </c>
      <c r="M41" s="45">
        <v>0</v>
      </c>
      <c r="N41" s="45">
        <v>0</v>
      </c>
      <c r="O41" s="45">
        <v>0</v>
      </c>
      <c r="P41" s="46">
        <v>0</v>
      </c>
      <c r="Q41" s="45">
        <v>0</v>
      </c>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row>
    <row r="42" spans="1:170" s="3" customFormat="1" ht="156.75" customHeight="1" x14ac:dyDescent="0.25">
      <c r="A42" s="78"/>
      <c r="B42" s="93"/>
      <c r="C42" s="72"/>
      <c r="D42" s="72"/>
      <c r="E42" s="72"/>
      <c r="F42" s="72"/>
      <c r="G42" s="72"/>
      <c r="H42" s="72"/>
      <c r="I42" s="70"/>
      <c r="J42" s="70"/>
      <c r="K42" s="65" t="s">
        <v>4</v>
      </c>
      <c r="L42" s="45">
        <v>0</v>
      </c>
      <c r="M42" s="45">
        <v>0</v>
      </c>
      <c r="N42" s="45">
        <v>0</v>
      </c>
      <c r="O42" s="45">
        <v>0</v>
      </c>
      <c r="P42" s="46">
        <v>0</v>
      </c>
      <c r="Q42" s="45">
        <v>0</v>
      </c>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row>
    <row r="43" spans="1:170" s="3" customFormat="1" ht="270" customHeight="1" x14ac:dyDescent="0.25">
      <c r="A43" s="78"/>
      <c r="B43" s="93"/>
      <c r="C43" s="72"/>
      <c r="D43" s="72"/>
      <c r="E43" s="72"/>
      <c r="F43" s="72"/>
      <c r="G43" s="72"/>
      <c r="H43" s="72"/>
      <c r="I43" s="70"/>
      <c r="J43" s="70"/>
      <c r="K43" s="44" t="s">
        <v>21</v>
      </c>
      <c r="L43" s="45">
        <f>SUM(M43:Q43)</f>
        <v>28.299999999999997</v>
      </c>
      <c r="M43" s="45">
        <f>5.5</f>
        <v>5.5</v>
      </c>
      <c r="N43" s="45">
        <f>5.7</f>
        <v>5.7</v>
      </c>
      <c r="O43" s="45">
        <f t="shared" ref="O43:Q43" si="0">5.7</f>
        <v>5.7</v>
      </c>
      <c r="P43" s="45">
        <f t="shared" si="0"/>
        <v>5.7</v>
      </c>
      <c r="Q43" s="45">
        <f t="shared" si="0"/>
        <v>5.7</v>
      </c>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row>
    <row r="44" spans="1:170" s="3" customFormat="1" ht="174.75" customHeight="1" x14ac:dyDescent="0.25">
      <c r="A44" s="78"/>
      <c r="B44" s="93"/>
      <c r="C44" s="72"/>
      <c r="D44" s="72"/>
      <c r="E44" s="72"/>
      <c r="F44" s="72"/>
      <c r="G44" s="72"/>
      <c r="H44" s="72"/>
      <c r="I44" s="71"/>
      <c r="J44" s="71"/>
      <c r="K44" s="65" t="s">
        <v>5</v>
      </c>
      <c r="L44" s="45">
        <v>0</v>
      </c>
      <c r="M44" s="45">
        <v>0</v>
      </c>
      <c r="N44" s="45">
        <v>0</v>
      </c>
      <c r="O44" s="45">
        <v>0</v>
      </c>
      <c r="P44" s="46">
        <v>0</v>
      </c>
      <c r="Q44" s="45">
        <v>0</v>
      </c>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row>
    <row r="45" spans="1:170" s="3" customFormat="1" ht="215.25" customHeight="1" x14ac:dyDescent="0.25">
      <c r="A45" s="78"/>
      <c r="B45" s="93" t="s">
        <v>128</v>
      </c>
      <c r="C45" s="72">
        <f>SUM(D45:H48)</f>
        <v>3150</v>
      </c>
      <c r="D45" s="72">
        <v>600</v>
      </c>
      <c r="E45" s="72">
        <v>600</v>
      </c>
      <c r="F45" s="72">
        <v>650</v>
      </c>
      <c r="G45" s="72">
        <v>650</v>
      </c>
      <c r="H45" s="72">
        <v>650</v>
      </c>
      <c r="I45" s="69" t="s">
        <v>409</v>
      </c>
      <c r="J45" s="69" t="s">
        <v>366</v>
      </c>
      <c r="K45" s="65" t="s">
        <v>9</v>
      </c>
      <c r="L45" s="45">
        <v>0</v>
      </c>
      <c r="M45" s="45">
        <v>0</v>
      </c>
      <c r="N45" s="45">
        <v>0</v>
      </c>
      <c r="O45" s="45">
        <v>0</v>
      </c>
      <c r="P45" s="46">
        <v>0</v>
      </c>
      <c r="Q45" s="45">
        <v>0</v>
      </c>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row>
    <row r="46" spans="1:170" s="3" customFormat="1" ht="220.5" customHeight="1" x14ac:dyDescent="0.25">
      <c r="A46" s="78"/>
      <c r="B46" s="93"/>
      <c r="C46" s="72"/>
      <c r="D46" s="72"/>
      <c r="E46" s="72"/>
      <c r="F46" s="72"/>
      <c r="G46" s="72"/>
      <c r="H46" s="72"/>
      <c r="I46" s="70"/>
      <c r="J46" s="70"/>
      <c r="K46" s="65" t="s">
        <v>4</v>
      </c>
      <c r="L46" s="45">
        <f>SUM(M46:Q46)</f>
        <v>187</v>
      </c>
      <c r="M46" s="45">
        <v>32</v>
      </c>
      <c r="N46" s="45">
        <v>35</v>
      </c>
      <c r="O46" s="45">
        <v>35</v>
      </c>
      <c r="P46" s="46">
        <v>40</v>
      </c>
      <c r="Q46" s="45">
        <v>45</v>
      </c>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row>
    <row r="47" spans="1:170" s="3" customFormat="1" ht="372" customHeight="1" x14ac:dyDescent="0.25">
      <c r="A47" s="78"/>
      <c r="B47" s="93"/>
      <c r="C47" s="72"/>
      <c r="D47" s="72"/>
      <c r="E47" s="72"/>
      <c r="F47" s="72"/>
      <c r="G47" s="72"/>
      <c r="H47" s="72"/>
      <c r="I47" s="70"/>
      <c r="J47" s="70"/>
      <c r="K47" s="44" t="s">
        <v>21</v>
      </c>
      <c r="L47" s="45">
        <f>SUM(M47:Q47)</f>
        <v>1100</v>
      </c>
      <c r="M47" s="45">
        <v>0</v>
      </c>
      <c r="N47" s="45">
        <v>250</v>
      </c>
      <c r="O47" s="45">
        <v>250</v>
      </c>
      <c r="P47" s="45">
        <v>300</v>
      </c>
      <c r="Q47" s="45">
        <v>300</v>
      </c>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row>
    <row r="48" spans="1:170" s="3" customFormat="1" ht="409.5" customHeight="1" x14ac:dyDescent="0.25">
      <c r="A48" s="79"/>
      <c r="B48" s="93"/>
      <c r="C48" s="72"/>
      <c r="D48" s="72"/>
      <c r="E48" s="72"/>
      <c r="F48" s="72"/>
      <c r="G48" s="72"/>
      <c r="H48" s="72"/>
      <c r="I48" s="71"/>
      <c r="J48" s="71"/>
      <c r="K48" s="65" t="s">
        <v>5</v>
      </c>
      <c r="L48" s="45">
        <v>0</v>
      </c>
      <c r="M48" s="45">
        <v>0</v>
      </c>
      <c r="N48" s="45">
        <v>0</v>
      </c>
      <c r="O48" s="45">
        <v>0</v>
      </c>
      <c r="P48" s="46">
        <v>0</v>
      </c>
      <c r="Q48" s="45">
        <v>0</v>
      </c>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row>
    <row r="49" spans="1:170" s="3" customFormat="1" ht="129.75" customHeight="1" x14ac:dyDescent="0.25">
      <c r="A49" s="77" t="s">
        <v>379</v>
      </c>
      <c r="B49" s="93" t="s">
        <v>292</v>
      </c>
      <c r="C49" s="72">
        <f>SUM(D49:H52)</f>
        <v>10</v>
      </c>
      <c r="D49" s="72">
        <v>2</v>
      </c>
      <c r="E49" s="72">
        <v>2</v>
      </c>
      <c r="F49" s="72">
        <v>2</v>
      </c>
      <c r="G49" s="72">
        <v>2</v>
      </c>
      <c r="H49" s="72">
        <v>2</v>
      </c>
      <c r="I49" s="69" t="s">
        <v>291</v>
      </c>
      <c r="J49" s="69" t="s">
        <v>97</v>
      </c>
      <c r="K49" s="65" t="s">
        <v>9</v>
      </c>
      <c r="L49" s="45">
        <v>0</v>
      </c>
      <c r="M49" s="45">
        <v>0</v>
      </c>
      <c r="N49" s="45">
        <v>0</v>
      </c>
      <c r="O49" s="45">
        <v>0</v>
      </c>
      <c r="P49" s="46">
        <v>0</v>
      </c>
      <c r="Q49" s="45">
        <v>0</v>
      </c>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row>
    <row r="50" spans="1:170" s="3" customFormat="1" ht="156.75" customHeight="1" x14ac:dyDescent="0.25">
      <c r="A50" s="78"/>
      <c r="B50" s="93"/>
      <c r="C50" s="72"/>
      <c r="D50" s="72"/>
      <c r="E50" s="72"/>
      <c r="F50" s="72"/>
      <c r="G50" s="72"/>
      <c r="H50" s="72"/>
      <c r="I50" s="70"/>
      <c r="J50" s="70"/>
      <c r="K50" s="65" t="s">
        <v>4</v>
      </c>
      <c r="L50" s="45">
        <v>0</v>
      </c>
      <c r="M50" s="45">
        <v>0</v>
      </c>
      <c r="N50" s="45">
        <v>0</v>
      </c>
      <c r="O50" s="45">
        <v>0</v>
      </c>
      <c r="P50" s="46">
        <v>0</v>
      </c>
      <c r="Q50" s="45">
        <v>0</v>
      </c>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row>
    <row r="51" spans="1:170" s="3" customFormat="1" ht="260.25" customHeight="1" x14ac:dyDescent="0.25">
      <c r="A51" s="78"/>
      <c r="B51" s="93"/>
      <c r="C51" s="72"/>
      <c r="D51" s="72"/>
      <c r="E51" s="72"/>
      <c r="F51" s="72"/>
      <c r="G51" s="72"/>
      <c r="H51" s="72"/>
      <c r="I51" s="70"/>
      <c r="J51" s="70"/>
      <c r="K51" s="44" t="s">
        <v>21</v>
      </c>
      <c r="L51" s="45">
        <f>SUM(M51:Q51)</f>
        <v>14</v>
      </c>
      <c r="M51" s="45">
        <v>2</v>
      </c>
      <c r="N51" s="45">
        <v>2</v>
      </c>
      <c r="O51" s="45">
        <v>3</v>
      </c>
      <c r="P51" s="45">
        <v>3</v>
      </c>
      <c r="Q51" s="45">
        <v>4</v>
      </c>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row>
    <row r="52" spans="1:170" s="3" customFormat="1" ht="132" customHeight="1" x14ac:dyDescent="0.25">
      <c r="A52" s="78"/>
      <c r="B52" s="93"/>
      <c r="C52" s="72"/>
      <c r="D52" s="72"/>
      <c r="E52" s="72"/>
      <c r="F52" s="72"/>
      <c r="G52" s="72"/>
      <c r="H52" s="72"/>
      <c r="I52" s="71"/>
      <c r="J52" s="71"/>
      <c r="K52" s="65" t="s">
        <v>5</v>
      </c>
      <c r="L52" s="45">
        <v>0</v>
      </c>
      <c r="M52" s="45">
        <v>0</v>
      </c>
      <c r="N52" s="45">
        <v>0</v>
      </c>
      <c r="O52" s="45">
        <v>0</v>
      </c>
      <c r="P52" s="46">
        <v>0</v>
      </c>
      <c r="Q52" s="45">
        <v>0</v>
      </c>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row>
    <row r="53" spans="1:170" s="3" customFormat="1" ht="146.25" customHeight="1" x14ac:dyDescent="0.25">
      <c r="A53" s="78"/>
      <c r="B53" s="93" t="s">
        <v>128</v>
      </c>
      <c r="C53" s="72">
        <f>SUM(D53:H56)</f>
        <v>1000</v>
      </c>
      <c r="D53" s="72">
        <v>200</v>
      </c>
      <c r="E53" s="72">
        <v>200</v>
      </c>
      <c r="F53" s="72">
        <v>200</v>
      </c>
      <c r="G53" s="72">
        <v>200</v>
      </c>
      <c r="H53" s="72">
        <v>200</v>
      </c>
      <c r="I53" s="69" t="s">
        <v>166</v>
      </c>
      <c r="J53" s="69" t="s">
        <v>97</v>
      </c>
      <c r="K53" s="65" t="s">
        <v>9</v>
      </c>
      <c r="L53" s="45">
        <v>0</v>
      </c>
      <c r="M53" s="45">
        <v>0</v>
      </c>
      <c r="N53" s="45">
        <v>0</v>
      </c>
      <c r="O53" s="45">
        <v>0</v>
      </c>
      <c r="P53" s="46">
        <v>0</v>
      </c>
      <c r="Q53" s="45">
        <v>0</v>
      </c>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row>
    <row r="54" spans="1:170" s="3" customFormat="1" ht="135" customHeight="1" x14ac:dyDescent="0.25">
      <c r="A54" s="78"/>
      <c r="B54" s="93"/>
      <c r="C54" s="72"/>
      <c r="D54" s="72"/>
      <c r="E54" s="72"/>
      <c r="F54" s="72"/>
      <c r="G54" s="72"/>
      <c r="H54" s="72"/>
      <c r="I54" s="70"/>
      <c r="J54" s="70"/>
      <c r="K54" s="65" t="s">
        <v>4</v>
      </c>
      <c r="L54" s="45">
        <f>SUM(M54:Q54)</f>
        <v>240</v>
      </c>
      <c r="M54" s="45">
        <v>40</v>
      </c>
      <c r="N54" s="45">
        <v>45</v>
      </c>
      <c r="O54" s="45">
        <v>50</v>
      </c>
      <c r="P54" s="46">
        <v>50</v>
      </c>
      <c r="Q54" s="45">
        <v>55</v>
      </c>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row>
    <row r="55" spans="1:170" s="3" customFormat="1" ht="279" customHeight="1" x14ac:dyDescent="0.25">
      <c r="A55" s="78"/>
      <c r="B55" s="93"/>
      <c r="C55" s="72"/>
      <c r="D55" s="72"/>
      <c r="E55" s="72"/>
      <c r="F55" s="72"/>
      <c r="G55" s="72"/>
      <c r="H55" s="72"/>
      <c r="I55" s="70"/>
      <c r="J55" s="70"/>
      <c r="K55" s="44" t="s">
        <v>21</v>
      </c>
      <c r="L55" s="45">
        <f>SUM(M55:Q55)</f>
        <v>698.69999999999993</v>
      </c>
      <c r="M55" s="45">
        <f>3+1+41.26+40+15+10+4+10+3+7</f>
        <v>134.26</v>
      </c>
      <c r="N55" s="45">
        <f>3+1+41.26+40+15.8+10+4+10+3+8</f>
        <v>136.06</v>
      </c>
      <c r="O55" s="45">
        <f>3+1+41.26+42+16.6+10+4+10+3+9</f>
        <v>139.85999999999999</v>
      </c>
      <c r="P55" s="45">
        <f>3+3+1+41.26+42+17.5+10+4+10+10</f>
        <v>141.76</v>
      </c>
      <c r="Q55" s="45">
        <f>3+1+41.26+45+18.5+10+4+10+3+11</f>
        <v>146.76</v>
      </c>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row>
    <row r="56" spans="1:170" s="3" customFormat="1" ht="132" customHeight="1" x14ac:dyDescent="0.25">
      <c r="A56" s="78"/>
      <c r="B56" s="93"/>
      <c r="C56" s="72"/>
      <c r="D56" s="72"/>
      <c r="E56" s="72"/>
      <c r="F56" s="72"/>
      <c r="G56" s="72"/>
      <c r="H56" s="72"/>
      <c r="I56" s="71"/>
      <c r="J56" s="71"/>
      <c r="K56" s="65" t="s">
        <v>5</v>
      </c>
      <c r="L56" s="45">
        <v>0</v>
      </c>
      <c r="M56" s="45">
        <v>0</v>
      </c>
      <c r="N56" s="45">
        <v>0</v>
      </c>
      <c r="O56" s="45">
        <v>0</v>
      </c>
      <c r="P56" s="46">
        <v>0</v>
      </c>
      <c r="Q56" s="45">
        <v>0</v>
      </c>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row>
    <row r="57" spans="1:170" s="3" customFormat="1" ht="173.25" customHeight="1" x14ac:dyDescent="0.25">
      <c r="A57" s="78"/>
      <c r="B57" s="93" t="s">
        <v>167</v>
      </c>
      <c r="C57" s="72">
        <f>SUM(D57:H60)</f>
        <v>30000</v>
      </c>
      <c r="D57" s="72">
        <v>6000</v>
      </c>
      <c r="E57" s="72">
        <v>6000</v>
      </c>
      <c r="F57" s="72">
        <v>6000</v>
      </c>
      <c r="G57" s="72">
        <v>6000</v>
      </c>
      <c r="H57" s="72">
        <v>6000</v>
      </c>
      <c r="I57" s="69" t="s">
        <v>416</v>
      </c>
      <c r="J57" s="69" t="s">
        <v>122</v>
      </c>
      <c r="K57" s="65" t="s">
        <v>9</v>
      </c>
      <c r="L57" s="45">
        <v>0</v>
      </c>
      <c r="M57" s="45">
        <v>0</v>
      </c>
      <c r="N57" s="45">
        <v>0</v>
      </c>
      <c r="O57" s="45">
        <v>0</v>
      </c>
      <c r="P57" s="46">
        <v>0</v>
      </c>
      <c r="Q57" s="45">
        <v>0</v>
      </c>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row>
    <row r="58" spans="1:170" s="3" customFormat="1" ht="124.5" customHeight="1" x14ac:dyDescent="0.25">
      <c r="A58" s="78"/>
      <c r="B58" s="93"/>
      <c r="C58" s="72"/>
      <c r="D58" s="72"/>
      <c r="E58" s="72"/>
      <c r="F58" s="72"/>
      <c r="G58" s="72"/>
      <c r="H58" s="72"/>
      <c r="I58" s="70"/>
      <c r="J58" s="70"/>
      <c r="K58" s="65" t="s">
        <v>4</v>
      </c>
      <c r="L58" s="45">
        <v>0</v>
      </c>
      <c r="M58" s="45">
        <v>0</v>
      </c>
      <c r="N58" s="45">
        <v>0</v>
      </c>
      <c r="O58" s="45">
        <v>0</v>
      </c>
      <c r="P58" s="46">
        <v>0</v>
      </c>
      <c r="Q58" s="45">
        <v>0</v>
      </c>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row>
    <row r="59" spans="1:170" s="3" customFormat="1" ht="329.25" customHeight="1" x14ac:dyDescent="0.25">
      <c r="A59" s="78"/>
      <c r="B59" s="93"/>
      <c r="C59" s="72"/>
      <c r="D59" s="72"/>
      <c r="E59" s="72"/>
      <c r="F59" s="72"/>
      <c r="G59" s="72"/>
      <c r="H59" s="72"/>
      <c r="I59" s="70"/>
      <c r="J59" s="70"/>
      <c r="K59" s="44" t="s">
        <v>21</v>
      </c>
      <c r="L59" s="45">
        <f>SUM(M59:Q59)</f>
        <v>1255.5900000000001</v>
      </c>
      <c r="M59" s="45">
        <f>257.75</f>
        <v>257.75</v>
      </c>
      <c r="N59" s="45">
        <f>5+3+112.5+10+20+12.6+6+1.65+14.7+10+63</f>
        <v>258.45</v>
      </c>
      <c r="O59" s="45">
        <f>5+3+112.5+10+13.3+6+1.81+15.7+10+66.3</f>
        <v>243.61</v>
      </c>
      <c r="P59" s="45">
        <f>5+3+112.5+10+20+14+6+1.99+3+10+71</f>
        <v>256.49</v>
      </c>
      <c r="Q59" s="45">
        <f>5+3+112.5+10+14.7+6+2.19+10+75.9</f>
        <v>239.29</v>
      </c>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row>
    <row r="60" spans="1:170" s="3" customFormat="1" ht="148.5" customHeight="1" x14ac:dyDescent="0.25">
      <c r="A60" s="79"/>
      <c r="B60" s="93"/>
      <c r="C60" s="72"/>
      <c r="D60" s="72"/>
      <c r="E60" s="72"/>
      <c r="F60" s="72"/>
      <c r="G60" s="72"/>
      <c r="H60" s="72"/>
      <c r="I60" s="71"/>
      <c r="J60" s="71"/>
      <c r="K60" s="65" t="s">
        <v>5</v>
      </c>
      <c r="L60" s="45">
        <v>0</v>
      </c>
      <c r="M60" s="45">
        <v>0</v>
      </c>
      <c r="N60" s="45">
        <v>0</v>
      </c>
      <c r="O60" s="45">
        <v>0</v>
      </c>
      <c r="P60" s="46">
        <v>0</v>
      </c>
      <c r="Q60" s="45">
        <v>0</v>
      </c>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row>
    <row r="61" spans="1:170" s="3" customFormat="1" ht="361.5" customHeight="1" x14ac:dyDescent="0.25">
      <c r="A61" s="49"/>
      <c r="B61" s="80" t="s">
        <v>293</v>
      </c>
      <c r="C61" s="82">
        <v>7</v>
      </c>
      <c r="D61" s="82">
        <v>7</v>
      </c>
      <c r="E61" s="82">
        <v>0</v>
      </c>
      <c r="F61" s="82">
        <v>0</v>
      </c>
      <c r="G61" s="82">
        <v>0</v>
      </c>
      <c r="H61" s="82">
        <v>0</v>
      </c>
      <c r="I61" s="69" t="s">
        <v>394</v>
      </c>
      <c r="J61" s="69" t="s">
        <v>122</v>
      </c>
      <c r="K61" s="65" t="s">
        <v>9</v>
      </c>
      <c r="L61" s="45">
        <v>0</v>
      </c>
      <c r="M61" s="45">
        <v>0</v>
      </c>
      <c r="N61" s="45">
        <v>0</v>
      </c>
      <c r="O61" s="45">
        <v>0</v>
      </c>
      <c r="P61" s="46">
        <v>0</v>
      </c>
      <c r="Q61" s="45">
        <v>0</v>
      </c>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row>
    <row r="62" spans="1:170" s="3" customFormat="1" ht="387" customHeight="1" x14ac:dyDescent="0.25">
      <c r="A62" s="49"/>
      <c r="B62" s="81"/>
      <c r="C62" s="83"/>
      <c r="D62" s="83"/>
      <c r="E62" s="83"/>
      <c r="F62" s="83"/>
      <c r="G62" s="83"/>
      <c r="H62" s="83"/>
      <c r="I62" s="70"/>
      <c r="J62" s="70"/>
      <c r="K62" s="65" t="s">
        <v>4</v>
      </c>
      <c r="L62" s="45">
        <f>SUM(M62:Q62)</f>
        <v>4237.1279999999997</v>
      </c>
      <c r="M62" s="45">
        <v>4237.1279999999997</v>
      </c>
      <c r="N62" s="45">
        <v>0</v>
      </c>
      <c r="O62" s="45">
        <v>0</v>
      </c>
      <c r="P62" s="46">
        <v>0</v>
      </c>
      <c r="Q62" s="45">
        <v>0</v>
      </c>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row>
    <row r="63" spans="1:170" s="3" customFormat="1" ht="347.25" customHeight="1" x14ac:dyDescent="0.25">
      <c r="A63" s="49"/>
      <c r="B63" s="80" t="s">
        <v>232</v>
      </c>
      <c r="C63" s="94">
        <v>2</v>
      </c>
      <c r="D63" s="94">
        <v>2</v>
      </c>
      <c r="E63" s="94">
        <v>0</v>
      </c>
      <c r="F63" s="94">
        <v>0</v>
      </c>
      <c r="G63" s="94">
        <v>0</v>
      </c>
      <c r="H63" s="94">
        <v>0</v>
      </c>
      <c r="I63" s="70"/>
      <c r="J63" s="70"/>
      <c r="K63" s="44" t="s">
        <v>21</v>
      </c>
      <c r="L63" s="45">
        <f>SUM(M63:Q63)</f>
        <v>4237.13</v>
      </c>
      <c r="M63" s="45">
        <v>4237.13</v>
      </c>
      <c r="N63" s="45">
        <v>0</v>
      </c>
      <c r="O63" s="45">
        <v>0</v>
      </c>
      <c r="P63" s="45">
        <v>0</v>
      </c>
      <c r="Q63" s="45">
        <v>0</v>
      </c>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row>
    <row r="64" spans="1:170" s="3" customFormat="1" ht="308.25" customHeight="1" x14ac:dyDescent="0.25">
      <c r="A64" s="49"/>
      <c r="B64" s="81"/>
      <c r="C64" s="95"/>
      <c r="D64" s="95"/>
      <c r="E64" s="95"/>
      <c r="F64" s="95"/>
      <c r="G64" s="95"/>
      <c r="H64" s="95"/>
      <c r="I64" s="71"/>
      <c r="J64" s="71"/>
      <c r="K64" s="65" t="s">
        <v>5</v>
      </c>
      <c r="L64" s="45">
        <v>0</v>
      </c>
      <c r="M64" s="45">
        <v>0</v>
      </c>
      <c r="N64" s="45">
        <v>0</v>
      </c>
      <c r="O64" s="45">
        <v>0</v>
      </c>
      <c r="P64" s="46">
        <v>0</v>
      </c>
      <c r="Q64" s="45">
        <v>0</v>
      </c>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row>
    <row r="65" spans="1:170" s="3" customFormat="1" ht="156.75" customHeight="1" x14ac:dyDescent="0.25">
      <c r="A65" s="77" t="s">
        <v>381</v>
      </c>
      <c r="B65" s="93" t="s">
        <v>105</v>
      </c>
      <c r="C65" s="72">
        <f>SUM(D65:H68)</f>
        <v>70</v>
      </c>
      <c r="D65" s="72">
        <v>10</v>
      </c>
      <c r="E65" s="72">
        <v>15</v>
      </c>
      <c r="F65" s="72">
        <v>15</v>
      </c>
      <c r="G65" s="72">
        <v>15</v>
      </c>
      <c r="H65" s="72">
        <v>15</v>
      </c>
      <c r="I65" s="69" t="s">
        <v>176</v>
      </c>
      <c r="J65" s="69" t="s">
        <v>145</v>
      </c>
      <c r="K65" s="65" t="s">
        <v>9</v>
      </c>
      <c r="L65" s="45">
        <v>0</v>
      </c>
      <c r="M65" s="45">
        <v>0</v>
      </c>
      <c r="N65" s="45">
        <v>0</v>
      </c>
      <c r="O65" s="45">
        <v>0</v>
      </c>
      <c r="P65" s="46">
        <v>0</v>
      </c>
      <c r="Q65" s="45">
        <v>0</v>
      </c>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row>
    <row r="66" spans="1:170" s="3" customFormat="1" ht="156.75" customHeight="1" x14ac:dyDescent="0.25">
      <c r="A66" s="78"/>
      <c r="B66" s="93"/>
      <c r="C66" s="72"/>
      <c r="D66" s="72"/>
      <c r="E66" s="72"/>
      <c r="F66" s="72"/>
      <c r="G66" s="72"/>
      <c r="H66" s="72"/>
      <c r="I66" s="70"/>
      <c r="J66" s="70"/>
      <c r="K66" s="65" t="s">
        <v>4</v>
      </c>
      <c r="L66" s="45">
        <v>0</v>
      </c>
      <c r="M66" s="45">
        <v>0</v>
      </c>
      <c r="N66" s="45">
        <v>0</v>
      </c>
      <c r="O66" s="45">
        <v>0</v>
      </c>
      <c r="P66" s="46">
        <v>0</v>
      </c>
      <c r="Q66" s="45">
        <v>0</v>
      </c>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row>
    <row r="67" spans="1:170" s="3" customFormat="1" ht="276.75" customHeight="1" x14ac:dyDescent="0.25">
      <c r="A67" s="78"/>
      <c r="B67" s="93"/>
      <c r="C67" s="72"/>
      <c r="D67" s="72"/>
      <c r="E67" s="72"/>
      <c r="F67" s="72"/>
      <c r="G67" s="72"/>
      <c r="H67" s="72"/>
      <c r="I67" s="70"/>
      <c r="J67" s="70"/>
      <c r="K67" s="44" t="s">
        <v>21</v>
      </c>
      <c r="L67" s="45">
        <f>SUM(M67:Q67)</f>
        <v>4550</v>
      </c>
      <c r="M67" s="45">
        <f>910</f>
        <v>910</v>
      </c>
      <c r="N67" s="45">
        <f>910</f>
        <v>910</v>
      </c>
      <c r="O67" s="45">
        <f>910</f>
        <v>910</v>
      </c>
      <c r="P67" s="45">
        <f>910</f>
        <v>910</v>
      </c>
      <c r="Q67" s="45">
        <f>910</f>
        <v>910</v>
      </c>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row>
    <row r="68" spans="1:170" s="3" customFormat="1" ht="153.75" customHeight="1" x14ac:dyDescent="0.25">
      <c r="A68" s="78"/>
      <c r="B68" s="93"/>
      <c r="C68" s="72"/>
      <c r="D68" s="72"/>
      <c r="E68" s="72"/>
      <c r="F68" s="72"/>
      <c r="G68" s="72"/>
      <c r="H68" s="72"/>
      <c r="I68" s="71"/>
      <c r="J68" s="71"/>
      <c r="K68" s="65" t="s">
        <v>5</v>
      </c>
      <c r="L68" s="45">
        <v>0</v>
      </c>
      <c r="M68" s="45">
        <v>0</v>
      </c>
      <c r="N68" s="45">
        <v>0</v>
      </c>
      <c r="O68" s="45">
        <v>0</v>
      </c>
      <c r="P68" s="46">
        <v>0</v>
      </c>
      <c r="Q68" s="45">
        <v>0</v>
      </c>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row>
    <row r="69" spans="1:170" s="3" customFormat="1" ht="189" customHeight="1" x14ac:dyDescent="0.25">
      <c r="A69" s="78"/>
      <c r="B69" s="93" t="s">
        <v>169</v>
      </c>
      <c r="C69" s="72">
        <f>SUM(D69:H72)</f>
        <v>430</v>
      </c>
      <c r="D69" s="72">
        <v>80</v>
      </c>
      <c r="E69" s="72">
        <v>80</v>
      </c>
      <c r="F69" s="72">
        <v>80</v>
      </c>
      <c r="G69" s="72">
        <v>95</v>
      </c>
      <c r="H69" s="72">
        <v>95</v>
      </c>
      <c r="I69" s="173" t="s">
        <v>177</v>
      </c>
      <c r="J69" s="69" t="s">
        <v>204</v>
      </c>
      <c r="K69" s="65" t="s">
        <v>9</v>
      </c>
      <c r="L69" s="45">
        <v>0</v>
      </c>
      <c r="M69" s="45">
        <v>0</v>
      </c>
      <c r="N69" s="45">
        <v>0</v>
      </c>
      <c r="O69" s="45">
        <v>0</v>
      </c>
      <c r="P69" s="46">
        <v>0</v>
      </c>
      <c r="Q69" s="45">
        <v>0</v>
      </c>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row>
    <row r="70" spans="1:170" s="3" customFormat="1" ht="193.5" customHeight="1" x14ac:dyDescent="0.25">
      <c r="A70" s="78"/>
      <c r="B70" s="93"/>
      <c r="C70" s="72"/>
      <c r="D70" s="72"/>
      <c r="E70" s="72"/>
      <c r="F70" s="72"/>
      <c r="G70" s="72"/>
      <c r="H70" s="72"/>
      <c r="I70" s="174"/>
      <c r="J70" s="70"/>
      <c r="K70" s="65" t="s">
        <v>4</v>
      </c>
      <c r="L70" s="45">
        <f>SUM(M70:Q70)</f>
        <v>45127.183000000005</v>
      </c>
      <c r="M70" s="45">
        <v>8005.4</v>
      </c>
      <c r="N70" s="45">
        <v>8485.7240000000002</v>
      </c>
      <c r="O70" s="45">
        <v>8994.8670000000002</v>
      </c>
      <c r="P70" s="46">
        <v>9534.5589999999993</v>
      </c>
      <c r="Q70" s="45">
        <v>10106.633</v>
      </c>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row>
    <row r="71" spans="1:170" s="3" customFormat="1" ht="314.25" customHeight="1" x14ac:dyDescent="0.25">
      <c r="A71" s="78"/>
      <c r="B71" s="93"/>
      <c r="C71" s="72"/>
      <c r="D71" s="72"/>
      <c r="E71" s="72"/>
      <c r="F71" s="72"/>
      <c r="G71" s="72"/>
      <c r="H71" s="72"/>
      <c r="I71" s="174"/>
      <c r="J71" s="70"/>
      <c r="K71" s="44" t="s">
        <v>21</v>
      </c>
      <c r="L71" s="45">
        <f>SUM(M71:Q71)</f>
        <v>50</v>
      </c>
      <c r="M71" s="45">
        <f>10</f>
        <v>10</v>
      </c>
      <c r="N71" s="45">
        <f>10</f>
        <v>10</v>
      </c>
      <c r="O71" s="45">
        <f>10</f>
        <v>10</v>
      </c>
      <c r="P71" s="45">
        <f>10</f>
        <v>10</v>
      </c>
      <c r="Q71" s="45">
        <f>10</f>
        <v>10</v>
      </c>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row>
    <row r="72" spans="1:170" s="3" customFormat="1" ht="345" customHeight="1" x14ac:dyDescent="0.25">
      <c r="A72" s="79"/>
      <c r="B72" s="93"/>
      <c r="C72" s="72"/>
      <c r="D72" s="72"/>
      <c r="E72" s="72"/>
      <c r="F72" s="72"/>
      <c r="G72" s="72"/>
      <c r="H72" s="72"/>
      <c r="I72" s="175"/>
      <c r="J72" s="71"/>
      <c r="K72" s="65" t="s">
        <v>5</v>
      </c>
      <c r="L72" s="45">
        <v>0</v>
      </c>
      <c r="M72" s="45">
        <v>0</v>
      </c>
      <c r="N72" s="45">
        <v>0</v>
      </c>
      <c r="O72" s="45">
        <v>0</v>
      </c>
      <c r="P72" s="46">
        <v>0</v>
      </c>
      <c r="Q72" s="45">
        <v>0</v>
      </c>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row>
    <row r="73" spans="1:170" s="3" customFormat="1" ht="168" customHeight="1" x14ac:dyDescent="0.25">
      <c r="A73" s="77" t="s">
        <v>173</v>
      </c>
      <c r="B73" s="93" t="s">
        <v>170</v>
      </c>
      <c r="C73" s="72">
        <f>SUM(D73:H76)</f>
        <v>280</v>
      </c>
      <c r="D73" s="72">
        <v>50</v>
      </c>
      <c r="E73" s="72">
        <v>50</v>
      </c>
      <c r="F73" s="72">
        <v>60</v>
      </c>
      <c r="G73" s="72">
        <v>60</v>
      </c>
      <c r="H73" s="72">
        <v>60</v>
      </c>
      <c r="I73" s="69" t="s">
        <v>205</v>
      </c>
      <c r="J73" s="69" t="s">
        <v>392</v>
      </c>
      <c r="K73" s="65" t="s">
        <v>9</v>
      </c>
      <c r="L73" s="45">
        <v>0</v>
      </c>
      <c r="M73" s="45">
        <v>0</v>
      </c>
      <c r="N73" s="45">
        <v>0</v>
      </c>
      <c r="O73" s="45">
        <v>0</v>
      </c>
      <c r="P73" s="46">
        <v>0</v>
      </c>
      <c r="Q73" s="45">
        <v>0</v>
      </c>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row>
    <row r="74" spans="1:170" s="3" customFormat="1" ht="156.75" customHeight="1" x14ac:dyDescent="0.25">
      <c r="A74" s="78"/>
      <c r="B74" s="93"/>
      <c r="C74" s="72"/>
      <c r="D74" s="72"/>
      <c r="E74" s="72"/>
      <c r="F74" s="72"/>
      <c r="G74" s="72"/>
      <c r="H74" s="72"/>
      <c r="I74" s="70"/>
      <c r="J74" s="70"/>
      <c r="K74" s="65" t="s">
        <v>4</v>
      </c>
      <c r="L74" s="45">
        <v>0</v>
      </c>
      <c r="M74" s="45">
        <v>0</v>
      </c>
      <c r="N74" s="45">
        <v>0</v>
      </c>
      <c r="O74" s="45">
        <v>0</v>
      </c>
      <c r="P74" s="46">
        <v>0</v>
      </c>
      <c r="Q74" s="45">
        <v>0</v>
      </c>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row>
    <row r="75" spans="1:170" s="3" customFormat="1" ht="284.25" customHeight="1" x14ac:dyDescent="0.25">
      <c r="A75" s="78"/>
      <c r="B75" s="93"/>
      <c r="C75" s="72"/>
      <c r="D75" s="72"/>
      <c r="E75" s="72"/>
      <c r="F75" s="72"/>
      <c r="G75" s="72"/>
      <c r="H75" s="72"/>
      <c r="I75" s="70"/>
      <c r="J75" s="70"/>
      <c r="K75" s="44" t="s">
        <v>21</v>
      </c>
      <c r="L75" s="45">
        <f>SUM(M75:Q75)</f>
        <v>89.050000000000011</v>
      </c>
      <c r="M75" s="45">
        <f>15.81</f>
        <v>15.81</v>
      </c>
      <c r="N75" s="45">
        <f>15.81+2.5</f>
        <v>18.310000000000002</v>
      </c>
      <c r="O75" s="45">
        <f>15.81+2.5</f>
        <v>18.310000000000002</v>
      </c>
      <c r="P75" s="45">
        <f>15.81+2.5</f>
        <v>18.310000000000002</v>
      </c>
      <c r="Q75" s="45">
        <f>15.81+2.5</f>
        <v>18.310000000000002</v>
      </c>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row>
    <row r="76" spans="1:170" s="3" customFormat="1" ht="186" customHeight="1" x14ac:dyDescent="0.25">
      <c r="A76" s="79"/>
      <c r="B76" s="93"/>
      <c r="C76" s="72"/>
      <c r="D76" s="72"/>
      <c r="E76" s="72"/>
      <c r="F76" s="72"/>
      <c r="G76" s="72"/>
      <c r="H76" s="72"/>
      <c r="I76" s="71"/>
      <c r="J76" s="71"/>
      <c r="K76" s="65" t="s">
        <v>5</v>
      </c>
      <c r="L76" s="45">
        <v>0</v>
      </c>
      <c r="M76" s="45">
        <v>0</v>
      </c>
      <c r="N76" s="45">
        <v>0</v>
      </c>
      <c r="O76" s="45">
        <v>0</v>
      </c>
      <c r="P76" s="46">
        <v>0</v>
      </c>
      <c r="Q76" s="45">
        <v>0</v>
      </c>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row>
    <row r="77" spans="1:170" s="3" customFormat="1" ht="173.25" customHeight="1" x14ac:dyDescent="0.25">
      <c r="A77" s="77" t="s">
        <v>174</v>
      </c>
      <c r="B77" s="93" t="s">
        <v>128</v>
      </c>
      <c r="C77" s="72">
        <f>SUM(D77:H80)</f>
        <v>59000</v>
      </c>
      <c r="D77" s="72">
        <v>10000</v>
      </c>
      <c r="E77" s="72">
        <v>12000</v>
      </c>
      <c r="F77" s="72">
        <v>12000</v>
      </c>
      <c r="G77" s="72">
        <v>12000</v>
      </c>
      <c r="H77" s="72">
        <v>13000</v>
      </c>
      <c r="I77" s="69" t="s">
        <v>175</v>
      </c>
      <c r="J77" s="69" t="s">
        <v>280</v>
      </c>
      <c r="K77" s="65" t="s">
        <v>9</v>
      </c>
      <c r="L77" s="45">
        <v>0</v>
      </c>
      <c r="M77" s="45">
        <v>0</v>
      </c>
      <c r="N77" s="45">
        <v>0</v>
      </c>
      <c r="O77" s="45">
        <v>0</v>
      </c>
      <c r="P77" s="46">
        <v>0</v>
      </c>
      <c r="Q77" s="45">
        <v>0</v>
      </c>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row>
    <row r="78" spans="1:170" s="3" customFormat="1" ht="156.75" customHeight="1" x14ac:dyDescent="0.25">
      <c r="A78" s="78"/>
      <c r="B78" s="93"/>
      <c r="C78" s="72"/>
      <c r="D78" s="72"/>
      <c r="E78" s="72"/>
      <c r="F78" s="72"/>
      <c r="G78" s="72"/>
      <c r="H78" s="72"/>
      <c r="I78" s="70"/>
      <c r="J78" s="70"/>
      <c r="K78" s="65" t="s">
        <v>4</v>
      </c>
      <c r="L78" s="45">
        <v>0</v>
      </c>
      <c r="M78" s="45">
        <v>0</v>
      </c>
      <c r="N78" s="45">
        <v>0</v>
      </c>
      <c r="O78" s="45">
        <v>0</v>
      </c>
      <c r="P78" s="46">
        <v>0</v>
      </c>
      <c r="Q78" s="45">
        <v>0</v>
      </c>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row>
    <row r="79" spans="1:170" s="3" customFormat="1" ht="258" customHeight="1" x14ac:dyDescent="0.25">
      <c r="A79" s="78"/>
      <c r="B79" s="93"/>
      <c r="C79" s="72"/>
      <c r="D79" s="72"/>
      <c r="E79" s="72"/>
      <c r="F79" s="72"/>
      <c r="G79" s="72"/>
      <c r="H79" s="72"/>
      <c r="I79" s="70"/>
      <c r="J79" s="70"/>
      <c r="K79" s="44" t="s">
        <v>21</v>
      </c>
      <c r="L79" s="45">
        <v>0</v>
      </c>
      <c r="M79" s="45">
        <v>0</v>
      </c>
      <c r="N79" s="45">
        <v>0</v>
      </c>
      <c r="O79" s="45">
        <v>0</v>
      </c>
      <c r="P79" s="46">
        <v>0</v>
      </c>
      <c r="Q79" s="45">
        <v>0</v>
      </c>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row>
    <row r="80" spans="1:170" s="3" customFormat="1" ht="174.75" customHeight="1" x14ac:dyDescent="0.25">
      <c r="A80" s="78"/>
      <c r="B80" s="93"/>
      <c r="C80" s="72"/>
      <c r="D80" s="72"/>
      <c r="E80" s="72"/>
      <c r="F80" s="72"/>
      <c r="G80" s="72"/>
      <c r="H80" s="72"/>
      <c r="I80" s="71"/>
      <c r="J80" s="71"/>
      <c r="K80" s="65" t="s">
        <v>5</v>
      </c>
      <c r="L80" s="45">
        <v>0</v>
      </c>
      <c r="M80" s="45">
        <v>0</v>
      </c>
      <c r="N80" s="45">
        <v>0</v>
      </c>
      <c r="O80" s="45">
        <v>0</v>
      </c>
      <c r="P80" s="45">
        <v>0</v>
      </c>
      <c r="Q80" s="45">
        <v>0</v>
      </c>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row>
    <row r="81" spans="1:170" s="3" customFormat="1" ht="161.25" customHeight="1" x14ac:dyDescent="0.25">
      <c r="A81" s="78"/>
      <c r="B81" s="93"/>
      <c r="C81" s="72"/>
      <c r="D81" s="72"/>
      <c r="E81" s="72"/>
      <c r="F81" s="72"/>
      <c r="G81" s="72"/>
      <c r="H81" s="72"/>
      <c r="I81" s="69" t="s">
        <v>208</v>
      </c>
      <c r="J81" s="69" t="s">
        <v>280</v>
      </c>
      <c r="K81" s="65" t="s">
        <v>9</v>
      </c>
      <c r="L81" s="45">
        <v>0</v>
      </c>
      <c r="M81" s="45">
        <v>0</v>
      </c>
      <c r="N81" s="45">
        <v>0</v>
      </c>
      <c r="O81" s="45">
        <v>0</v>
      </c>
      <c r="P81" s="46">
        <v>0</v>
      </c>
      <c r="Q81" s="45">
        <v>0</v>
      </c>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row>
    <row r="82" spans="1:170" s="3" customFormat="1" ht="156.75" customHeight="1" x14ac:dyDescent="0.25">
      <c r="A82" s="78"/>
      <c r="B82" s="93"/>
      <c r="C82" s="72"/>
      <c r="D82" s="72"/>
      <c r="E82" s="72"/>
      <c r="F82" s="72"/>
      <c r="G82" s="72"/>
      <c r="H82" s="72"/>
      <c r="I82" s="70"/>
      <c r="J82" s="70"/>
      <c r="K82" s="65" t="s">
        <v>4</v>
      </c>
      <c r="L82" s="45">
        <v>0</v>
      </c>
      <c r="M82" s="45">
        <v>0</v>
      </c>
      <c r="N82" s="45">
        <v>0</v>
      </c>
      <c r="O82" s="45">
        <v>0</v>
      </c>
      <c r="P82" s="46">
        <v>0</v>
      </c>
      <c r="Q82" s="45">
        <v>0</v>
      </c>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row>
    <row r="83" spans="1:170" s="3" customFormat="1" ht="319.5" customHeight="1" x14ac:dyDescent="0.25">
      <c r="A83" s="78"/>
      <c r="B83" s="93"/>
      <c r="C83" s="72"/>
      <c r="D83" s="72"/>
      <c r="E83" s="72"/>
      <c r="F83" s="72"/>
      <c r="G83" s="72"/>
      <c r="H83" s="72"/>
      <c r="I83" s="70"/>
      <c r="J83" s="70"/>
      <c r="K83" s="44" t="s">
        <v>21</v>
      </c>
      <c r="L83" s="45">
        <f>SUM(M83:Q83)</f>
        <v>50</v>
      </c>
      <c r="M83" s="45">
        <v>10</v>
      </c>
      <c r="N83" s="45">
        <v>10</v>
      </c>
      <c r="O83" s="45">
        <v>10</v>
      </c>
      <c r="P83" s="46">
        <v>10</v>
      </c>
      <c r="Q83" s="45">
        <v>10</v>
      </c>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row>
    <row r="84" spans="1:170" s="3" customFormat="1" ht="153.75" customHeight="1" x14ac:dyDescent="0.25">
      <c r="A84" s="78"/>
      <c r="B84" s="93"/>
      <c r="C84" s="72"/>
      <c r="D84" s="72"/>
      <c r="E84" s="72"/>
      <c r="F84" s="72"/>
      <c r="G84" s="72"/>
      <c r="H84" s="72"/>
      <c r="I84" s="71"/>
      <c r="J84" s="71"/>
      <c r="K84" s="65" t="s">
        <v>5</v>
      </c>
      <c r="L84" s="45">
        <v>0</v>
      </c>
      <c r="M84" s="45">
        <v>0</v>
      </c>
      <c r="N84" s="45">
        <v>0</v>
      </c>
      <c r="O84" s="45">
        <v>0</v>
      </c>
      <c r="P84" s="46">
        <v>0</v>
      </c>
      <c r="Q84" s="45">
        <v>0</v>
      </c>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row>
    <row r="85" spans="1:170" s="3" customFormat="1" ht="177.75" customHeight="1" x14ac:dyDescent="0.25">
      <c r="A85" s="78"/>
      <c r="B85" s="93" t="s">
        <v>24</v>
      </c>
      <c r="C85" s="72">
        <f>SUM(D85:H88)</f>
        <v>220</v>
      </c>
      <c r="D85" s="72">
        <v>40</v>
      </c>
      <c r="E85" s="72">
        <v>40</v>
      </c>
      <c r="F85" s="72">
        <v>45</v>
      </c>
      <c r="G85" s="72">
        <v>45</v>
      </c>
      <c r="H85" s="72">
        <v>50</v>
      </c>
      <c r="I85" s="69" t="s">
        <v>294</v>
      </c>
      <c r="J85" s="69" t="s">
        <v>165</v>
      </c>
      <c r="K85" s="65" t="s">
        <v>9</v>
      </c>
      <c r="L85" s="45">
        <v>0</v>
      </c>
      <c r="M85" s="45">
        <v>0</v>
      </c>
      <c r="N85" s="45">
        <v>0</v>
      </c>
      <c r="O85" s="45">
        <v>0</v>
      </c>
      <c r="P85" s="46">
        <v>0</v>
      </c>
      <c r="Q85" s="45">
        <v>0</v>
      </c>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row>
    <row r="86" spans="1:170" s="3" customFormat="1" ht="314.25" customHeight="1" x14ac:dyDescent="0.25">
      <c r="A86" s="78"/>
      <c r="B86" s="93"/>
      <c r="C86" s="72"/>
      <c r="D86" s="72"/>
      <c r="E86" s="72"/>
      <c r="F86" s="72"/>
      <c r="G86" s="72"/>
      <c r="H86" s="72"/>
      <c r="I86" s="70"/>
      <c r="J86" s="70"/>
      <c r="K86" s="65" t="s">
        <v>4</v>
      </c>
      <c r="L86" s="45">
        <f>SUM(M86:Q86)</f>
        <v>0</v>
      </c>
      <c r="M86" s="45">
        <v>0</v>
      </c>
      <c r="N86" s="45">
        <v>0</v>
      </c>
      <c r="O86" s="45">
        <v>0</v>
      </c>
      <c r="P86" s="46">
        <v>0</v>
      </c>
      <c r="Q86" s="45">
        <v>0</v>
      </c>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row>
    <row r="87" spans="1:170" s="3" customFormat="1" ht="279.75" customHeight="1" x14ac:dyDescent="0.25">
      <c r="A87" s="78"/>
      <c r="B87" s="93"/>
      <c r="C87" s="72"/>
      <c r="D87" s="72"/>
      <c r="E87" s="72"/>
      <c r="F87" s="72"/>
      <c r="G87" s="72"/>
      <c r="H87" s="72"/>
      <c r="I87" s="70"/>
      <c r="J87" s="70"/>
      <c r="K87" s="44" t="s">
        <v>21</v>
      </c>
      <c r="L87" s="45">
        <f>SUM(M87:Q87)</f>
        <v>215</v>
      </c>
      <c r="M87" s="45">
        <f>35</f>
        <v>35</v>
      </c>
      <c r="N87" s="45">
        <f>40</f>
        <v>40</v>
      </c>
      <c r="O87" s="45">
        <f>45</f>
        <v>45</v>
      </c>
      <c r="P87" s="46">
        <v>45</v>
      </c>
      <c r="Q87" s="45">
        <v>50</v>
      </c>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row>
    <row r="88" spans="1:170" s="3" customFormat="1" ht="365.25" customHeight="1" x14ac:dyDescent="0.25">
      <c r="A88" s="78"/>
      <c r="B88" s="93"/>
      <c r="C88" s="72"/>
      <c r="D88" s="72"/>
      <c r="E88" s="72"/>
      <c r="F88" s="72"/>
      <c r="G88" s="72"/>
      <c r="H88" s="72"/>
      <c r="I88" s="71"/>
      <c r="J88" s="71"/>
      <c r="K88" s="65" t="s">
        <v>5</v>
      </c>
      <c r="L88" s="45">
        <v>0</v>
      </c>
      <c r="M88" s="45">
        <v>0</v>
      </c>
      <c r="N88" s="45">
        <v>0</v>
      </c>
      <c r="O88" s="45">
        <v>0</v>
      </c>
      <c r="P88" s="45">
        <v>0</v>
      </c>
      <c r="Q88" s="45">
        <v>0</v>
      </c>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row>
    <row r="89" spans="1:170" s="3" customFormat="1" ht="177.75" customHeight="1" x14ac:dyDescent="0.25">
      <c r="A89" s="78"/>
      <c r="B89" s="93" t="s">
        <v>168</v>
      </c>
      <c r="C89" s="72">
        <f>SUM(D89:H92)</f>
        <v>6100</v>
      </c>
      <c r="D89" s="72">
        <v>1100</v>
      </c>
      <c r="E89" s="72">
        <v>1200</v>
      </c>
      <c r="F89" s="72">
        <v>1250</v>
      </c>
      <c r="G89" s="72">
        <v>1250</v>
      </c>
      <c r="H89" s="72">
        <v>1300</v>
      </c>
      <c r="I89" s="69" t="s">
        <v>347</v>
      </c>
      <c r="J89" s="69" t="s">
        <v>239</v>
      </c>
      <c r="K89" s="65" t="s">
        <v>9</v>
      </c>
      <c r="L89" s="45">
        <v>0</v>
      </c>
      <c r="M89" s="45">
        <v>0</v>
      </c>
      <c r="N89" s="45">
        <v>0</v>
      </c>
      <c r="O89" s="45">
        <v>0</v>
      </c>
      <c r="P89" s="46">
        <v>0</v>
      </c>
      <c r="Q89" s="45">
        <v>0</v>
      </c>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row>
    <row r="90" spans="1:170" s="3" customFormat="1" ht="156.75" customHeight="1" x14ac:dyDescent="0.25">
      <c r="A90" s="78"/>
      <c r="B90" s="93"/>
      <c r="C90" s="72"/>
      <c r="D90" s="72"/>
      <c r="E90" s="72"/>
      <c r="F90" s="72"/>
      <c r="G90" s="72"/>
      <c r="H90" s="72"/>
      <c r="I90" s="70"/>
      <c r="J90" s="70"/>
      <c r="K90" s="65" t="s">
        <v>4</v>
      </c>
      <c r="L90" s="45">
        <v>0</v>
      </c>
      <c r="M90" s="45">
        <v>0</v>
      </c>
      <c r="N90" s="45">
        <v>0</v>
      </c>
      <c r="O90" s="45">
        <v>0</v>
      </c>
      <c r="P90" s="46">
        <v>0</v>
      </c>
      <c r="Q90" s="45">
        <v>0</v>
      </c>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row>
    <row r="91" spans="1:170" s="3" customFormat="1" ht="334.5" customHeight="1" x14ac:dyDescent="0.25">
      <c r="A91" s="78"/>
      <c r="B91" s="93"/>
      <c r="C91" s="72"/>
      <c r="D91" s="72"/>
      <c r="E91" s="72"/>
      <c r="F91" s="72"/>
      <c r="G91" s="72"/>
      <c r="H91" s="72"/>
      <c r="I91" s="70"/>
      <c r="J91" s="70"/>
      <c r="K91" s="44" t="s">
        <v>21</v>
      </c>
      <c r="L91" s="45">
        <f>SUM(M91:Q91)</f>
        <v>25</v>
      </c>
      <c r="M91" s="45">
        <v>3</v>
      </c>
      <c r="N91" s="45">
        <v>4</v>
      </c>
      <c r="O91" s="45">
        <v>5</v>
      </c>
      <c r="P91" s="46">
        <v>6</v>
      </c>
      <c r="Q91" s="45">
        <v>7</v>
      </c>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row>
    <row r="92" spans="1:170" s="3" customFormat="1" ht="257.25" customHeight="1" x14ac:dyDescent="0.25">
      <c r="A92" s="79"/>
      <c r="B92" s="93"/>
      <c r="C92" s="72"/>
      <c r="D92" s="72"/>
      <c r="E92" s="72"/>
      <c r="F92" s="72"/>
      <c r="G92" s="72"/>
      <c r="H92" s="72"/>
      <c r="I92" s="71"/>
      <c r="J92" s="71"/>
      <c r="K92" s="65" t="s">
        <v>5</v>
      </c>
      <c r="L92" s="45">
        <v>0</v>
      </c>
      <c r="M92" s="45">
        <v>0</v>
      </c>
      <c r="N92" s="45">
        <v>0</v>
      </c>
      <c r="O92" s="45">
        <v>0</v>
      </c>
      <c r="P92" s="46">
        <v>0</v>
      </c>
      <c r="Q92" s="45">
        <v>0</v>
      </c>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row>
    <row r="93" spans="1:170" s="3" customFormat="1" ht="186.75" customHeight="1" x14ac:dyDescent="0.25">
      <c r="A93" s="77" t="s">
        <v>178</v>
      </c>
      <c r="B93" s="179" t="s">
        <v>209</v>
      </c>
      <c r="C93" s="72">
        <f>SUM(D93:H96)</f>
        <v>15000</v>
      </c>
      <c r="D93" s="72">
        <v>3000</v>
      </c>
      <c r="E93" s="72">
        <v>3000</v>
      </c>
      <c r="F93" s="72">
        <v>3000</v>
      </c>
      <c r="G93" s="72">
        <v>3000</v>
      </c>
      <c r="H93" s="72">
        <v>3000</v>
      </c>
      <c r="I93" s="69" t="s">
        <v>179</v>
      </c>
      <c r="J93" s="69" t="s">
        <v>281</v>
      </c>
      <c r="K93" s="65" t="s">
        <v>9</v>
      </c>
      <c r="L93" s="45">
        <v>0</v>
      </c>
      <c r="M93" s="45">
        <v>0</v>
      </c>
      <c r="N93" s="45">
        <v>0</v>
      </c>
      <c r="O93" s="45">
        <v>0</v>
      </c>
      <c r="P93" s="46">
        <v>0</v>
      </c>
      <c r="Q93" s="45">
        <v>0</v>
      </c>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row>
    <row r="94" spans="1:170" s="3" customFormat="1" ht="156.75" customHeight="1" x14ac:dyDescent="0.25">
      <c r="A94" s="78"/>
      <c r="B94" s="179"/>
      <c r="C94" s="72"/>
      <c r="D94" s="72"/>
      <c r="E94" s="72"/>
      <c r="F94" s="72"/>
      <c r="G94" s="72"/>
      <c r="H94" s="72"/>
      <c r="I94" s="70"/>
      <c r="J94" s="70"/>
      <c r="K94" s="65" t="s">
        <v>4</v>
      </c>
      <c r="L94" s="45">
        <v>0</v>
      </c>
      <c r="M94" s="45">
        <v>0</v>
      </c>
      <c r="N94" s="45">
        <v>0</v>
      </c>
      <c r="O94" s="45">
        <v>0</v>
      </c>
      <c r="P94" s="46">
        <v>0</v>
      </c>
      <c r="Q94" s="45">
        <v>0</v>
      </c>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row>
    <row r="95" spans="1:170" s="3" customFormat="1" ht="270.75" customHeight="1" x14ac:dyDescent="0.25">
      <c r="A95" s="78"/>
      <c r="B95" s="179"/>
      <c r="C95" s="72"/>
      <c r="D95" s="72"/>
      <c r="E95" s="72"/>
      <c r="F95" s="72"/>
      <c r="G95" s="72"/>
      <c r="H95" s="72"/>
      <c r="I95" s="70"/>
      <c r="J95" s="70"/>
      <c r="K95" s="44" t="s">
        <v>21</v>
      </c>
      <c r="L95" s="45">
        <f>SUM(M95:Q95)</f>
        <v>24</v>
      </c>
      <c r="M95" s="45">
        <v>0</v>
      </c>
      <c r="N95" s="45">
        <v>5</v>
      </c>
      <c r="O95" s="45">
        <v>6</v>
      </c>
      <c r="P95" s="45">
        <v>6</v>
      </c>
      <c r="Q95" s="45">
        <v>7</v>
      </c>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row>
    <row r="96" spans="1:170" s="3" customFormat="1" ht="186" customHeight="1" x14ac:dyDescent="0.25">
      <c r="A96" s="78"/>
      <c r="B96" s="179"/>
      <c r="C96" s="72"/>
      <c r="D96" s="72"/>
      <c r="E96" s="72"/>
      <c r="F96" s="72"/>
      <c r="G96" s="72"/>
      <c r="H96" s="72"/>
      <c r="I96" s="71"/>
      <c r="J96" s="71"/>
      <c r="K96" s="65" t="s">
        <v>5</v>
      </c>
      <c r="L96" s="45">
        <f>SUM(M96:Q96)</f>
        <v>50</v>
      </c>
      <c r="M96" s="45">
        <v>10</v>
      </c>
      <c r="N96" s="45">
        <v>10</v>
      </c>
      <c r="O96" s="45">
        <v>10</v>
      </c>
      <c r="P96" s="46">
        <v>10</v>
      </c>
      <c r="Q96" s="45">
        <v>10</v>
      </c>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row>
    <row r="97" spans="1:170" s="3" customFormat="1" ht="248.25" customHeight="1" x14ac:dyDescent="0.25">
      <c r="A97" s="78"/>
      <c r="B97" s="93" t="s">
        <v>128</v>
      </c>
      <c r="C97" s="72" t="s">
        <v>296</v>
      </c>
      <c r="D97" s="86" t="s">
        <v>295</v>
      </c>
      <c r="E97" s="86" t="s">
        <v>295</v>
      </c>
      <c r="F97" s="86" t="s">
        <v>295</v>
      </c>
      <c r="G97" s="86" t="s">
        <v>295</v>
      </c>
      <c r="H97" s="86" t="s">
        <v>295</v>
      </c>
      <c r="I97" s="69" t="s">
        <v>396</v>
      </c>
      <c r="J97" s="69" t="s">
        <v>240</v>
      </c>
      <c r="K97" s="65" t="s">
        <v>9</v>
      </c>
      <c r="L97" s="45">
        <v>0</v>
      </c>
      <c r="M97" s="45">
        <v>0</v>
      </c>
      <c r="N97" s="45">
        <v>0</v>
      </c>
      <c r="O97" s="45">
        <v>0</v>
      </c>
      <c r="P97" s="46">
        <v>0</v>
      </c>
      <c r="Q97" s="45">
        <v>0</v>
      </c>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row>
    <row r="98" spans="1:170" s="3" customFormat="1" ht="156.75" customHeight="1" x14ac:dyDescent="0.25">
      <c r="A98" s="78"/>
      <c r="B98" s="93"/>
      <c r="C98" s="72"/>
      <c r="D98" s="86"/>
      <c r="E98" s="86"/>
      <c r="F98" s="86"/>
      <c r="G98" s="86"/>
      <c r="H98" s="86"/>
      <c r="I98" s="70"/>
      <c r="J98" s="70"/>
      <c r="K98" s="65" t="s">
        <v>4</v>
      </c>
      <c r="L98" s="45">
        <v>0</v>
      </c>
      <c r="M98" s="45">
        <v>0</v>
      </c>
      <c r="N98" s="45">
        <v>0</v>
      </c>
      <c r="O98" s="45">
        <v>0</v>
      </c>
      <c r="P98" s="46">
        <v>0</v>
      </c>
      <c r="Q98" s="45">
        <v>0</v>
      </c>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row>
    <row r="99" spans="1:170" s="3" customFormat="1" ht="334.5" customHeight="1" x14ac:dyDescent="0.25">
      <c r="A99" s="78"/>
      <c r="B99" s="93"/>
      <c r="C99" s="72"/>
      <c r="D99" s="86"/>
      <c r="E99" s="86"/>
      <c r="F99" s="86"/>
      <c r="G99" s="86"/>
      <c r="H99" s="86"/>
      <c r="I99" s="70"/>
      <c r="J99" s="70"/>
      <c r="K99" s="44" t="s">
        <v>21</v>
      </c>
      <c r="L99" s="45">
        <f>SUM(M99:Q99)</f>
        <v>41</v>
      </c>
      <c r="M99" s="45">
        <v>7</v>
      </c>
      <c r="N99" s="45">
        <v>7</v>
      </c>
      <c r="O99" s="45">
        <v>8</v>
      </c>
      <c r="P99" s="46">
        <v>9</v>
      </c>
      <c r="Q99" s="45">
        <v>10</v>
      </c>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row>
    <row r="100" spans="1:170" s="3" customFormat="1" ht="217.5" customHeight="1" x14ac:dyDescent="0.25">
      <c r="A100" s="78"/>
      <c r="B100" s="93"/>
      <c r="C100" s="72"/>
      <c r="D100" s="86"/>
      <c r="E100" s="86"/>
      <c r="F100" s="86"/>
      <c r="G100" s="86"/>
      <c r="H100" s="86"/>
      <c r="I100" s="71"/>
      <c r="J100" s="71"/>
      <c r="K100" s="65" t="s">
        <v>5</v>
      </c>
      <c r="L100" s="45">
        <f>SUM(M100:Q100)</f>
        <v>67</v>
      </c>
      <c r="M100" s="45">
        <v>12</v>
      </c>
      <c r="N100" s="45">
        <v>12</v>
      </c>
      <c r="O100" s="45">
        <v>14</v>
      </c>
      <c r="P100" s="46">
        <v>14</v>
      </c>
      <c r="Q100" s="45">
        <v>15</v>
      </c>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row>
    <row r="101" spans="1:170" s="3" customFormat="1" ht="178.5" customHeight="1" x14ac:dyDescent="0.25">
      <c r="A101" s="78"/>
      <c r="B101" s="93" t="s">
        <v>128</v>
      </c>
      <c r="C101" s="72">
        <f>SUM(D101:H104)</f>
        <v>75</v>
      </c>
      <c r="D101" s="72">
        <v>15</v>
      </c>
      <c r="E101" s="72">
        <v>15</v>
      </c>
      <c r="F101" s="72">
        <v>15</v>
      </c>
      <c r="G101" s="72">
        <v>15</v>
      </c>
      <c r="H101" s="72">
        <v>15</v>
      </c>
      <c r="I101" s="69" t="s">
        <v>297</v>
      </c>
      <c r="J101" s="69" t="s">
        <v>240</v>
      </c>
      <c r="K101" s="65" t="s">
        <v>9</v>
      </c>
      <c r="L101" s="45">
        <v>0</v>
      </c>
      <c r="M101" s="45">
        <v>0</v>
      </c>
      <c r="N101" s="45">
        <v>0</v>
      </c>
      <c r="O101" s="45">
        <v>0</v>
      </c>
      <c r="P101" s="46">
        <v>0</v>
      </c>
      <c r="Q101" s="45">
        <v>0</v>
      </c>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row>
    <row r="102" spans="1:170" s="3" customFormat="1" ht="156.75" customHeight="1" x14ac:dyDescent="0.25">
      <c r="A102" s="78"/>
      <c r="B102" s="93"/>
      <c r="C102" s="72"/>
      <c r="D102" s="72"/>
      <c r="E102" s="72"/>
      <c r="F102" s="72"/>
      <c r="G102" s="72"/>
      <c r="H102" s="72"/>
      <c r="I102" s="70"/>
      <c r="J102" s="70"/>
      <c r="K102" s="65" t="s">
        <v>4</v>
      </c>
      <c r="L102" s="45">
        <v>0</v>
      </c>
      <c r="M102" s="45">
        <v>0</v>
      </c>
      <c r="N102" s="45">
        <v>0</v>
      </c>
      <c r="O102" s="45">
        <v>0</v>
      </c>
      <c r="P102" s="46">
        <v>0</v>
      </c>
      <c r="Q102" s="45">
        <v>0</v>
      </c>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row>
    <row r="103" spans="1:170" s="3" customFormat="1" ht="291.75" customHeight="1" x14ac:dyDescent="0.25">
      <c r="A103" s="78"/>
      <c r="B103" s="93"/>
      <c r="C103" s="72"/>
      <c r="D103" s="72"/>
      <c r="E103" s="72"/>
      <c r="F103" s="72"/>
      <c r="G103" s="72"/>
      <c r="H103" s="72"/>
      <c r="I103" s="70"/>
      <c r="J103" s="70"/>
      <c r="K103" s="44" t="s">
        <v>21</v>
      </c>
      <c r="L103" s="45">
        <f>SUM(M103:Q103)</f>
        <v>27</v>
      </c>
      <c r="M103" s="45">
        <v>5</v>
      </c>
      <c r="N103" s="45">
        <v>5</v>
      </c>
      <c r="O103" s="45">
        <v>5</v>
      </c>
      <c r="P103" s="46">
        <v>6</v>
      </c>
      <c r="Q103" s="45">
        <v>6</v>
      </c>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row>
    <row r="104" spans="1:170" s="3" customFormat="1" ht="174.75" customHeight="1" x14ac:dyDescent="0.25">
      <c r="A104" s="79"/>
      <c r="B104" s="93"/>
      <c r="C104" s="72"/>
      <c r="D104" s="72"/>
      <c r="E104" s="72"/>
      <c r="F104" s="72"/>
      <c r="G104" s="72"/>
      <c r="H104" s="72"/>
      <c r="I104" s="71"/>
      <c r="J104" s="71"/>
      <c r="K104" s="65" t="s">
        <v>5</v>
      </c>
      <c r="L104" s="45">
        <f>SUM(M104:Q104)</f>
        <v>50</v>
      </c>
      <c r="M104" s="45">
        <v>10</v>
      </c>
      <c r="N104" s="45">
        <v>10</v>
      </c>
      <c r="O104" s="45">
        <v>10</v>
      </c>
      <c r="P104" s="46">
        <v>10</v>
      </c>
      <c r="Q104" s="45">
        <v>10</v>
      </c>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row>
    <row r="105" spans="1:170" s="3" customFormat="1" ht="144.75" customHeight="1" x14ac:dyDescent="0.25">
      <c r="A105" s="188" t="s">
        <v>196</v>
      </c>
      <c r="B105" s="189"/>
      <c r="C105" s="189"/>
      <c r="D105" s="189"/>
      <c r="E105" s="189"/>
      <c r="F105" s="189"/>
      <c r="G105" s="189"/>
      <c r="H105" s="189"/>
      <c r="I105" s="189"/>
      <c r="J105" s="189"/>
      <c r="K105" s="189"/>
      <c r="L105" s="189"/>
      <c r="M105" s="189"/>
      <c r="N105" s="189"/>
      <c r="O105" s="189"/>
      <c r="P105" s="189"/>
      <c r="Q105" s="190"/>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row>
    <row r="106" spans="1:170" s="3" customFormat="1" ht="144" customHeight="1" x14ac:dyDescent="0.25">
      <c r="A106" s="191" t="s">
        <v>25</v>
      </c>
      <c r="B106" s="192"/>
      <c r="C106" s="192"/>
      <c r="D106" s="192"/>
      <c r="E106" s="192"/>
      <c r="F106" s="192"/>
      <c r="G106" s="192"/>
      <c r="H106" s="192"/>
      <c r="I106" s="192"/>
      <c r="J106" s="193"/>
      <c r="K106" s="65" t="s">
        <v>9</v>
      </c>
      <c r="L106" s="45">
        <v>0</v>
      </c>
      <c r="M106" s="45">
        <v>0</v>
      </c>
      <c r="N106" s="45">
        <v>0</v>
      </c>
      <c r="O106" s="45">
        <v>0</v>
      </c>
      <c r="P106" s="46">
        <v>0</v>
      </c>
      <c r="Q106" s="45">
        <v>0</v>
      </c>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row>
    <row r="107" spans="1:170" s="3" customFormat="1" ht="168.75" customHeight="1" x14ac:dyDescent="0.25">
      <c r="A107" s="194"/>
      <c r="B107" s="195"/>
      <c r="C107" s="195"/>
      <c r="D107" s="195"/>
      <c r="E107" s="195"/>
      <c r="F107" s="195"/>
      <c r="G107" s="195"/>
      <c r="H107" s="195"/>
      <c r="I107" s="195"/>
      <c r="J107" s="196"/>
      <c r="K107" s="65" t="s">
        <v>4</v>
      </c>
      <c r="L107" s="45">
        <f>SUM(L70,L62,L54,L46,L38,L34,L30,L26,L22,L18,L14)</f>
        <v>51276.311000000002</v>
      </c>
      <c r="M107" s="45">
        <f>SUM(M70,M62,M54,M46,M38,M34,M30,M26,M22,M18,M14)</f>
        <v>12454.527999999998</v>
      </c>
      <c r="N107" s="45">
        <f t="shared" ref="N107:Q107" si="1">SUM(N70,N62,N54,N46,N38,N34,N30,N26,N22,N18,N14)</f>
        <v>8870.7240000000002</v>
      </c>
      <c r="O107" s="45">
        <f t="shared" si="1"/>
        <v>9414.8670000000002</v>
      </c>
      <c r="P107" s="45">
        <f t="shared" si="1"/>
        <v>9964.5589999999993</v>
      </c>
      <c r="Q107" s="45">
        <f t="shared" si="1"/>
        <v>10571.633</v>
      </c>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row>
    <row r="108" spans="1:170" s="3" customFormat="1" ht="292.5" customHeight="1" x14ac:dyDescent="0.25">
      <c r="A108" s="194"/>
      <c r="B108" s="195"/>
      <c r="C108" s="195"/>
      <c r="D108" s="195"/>
      <c r="E108" s="195"/>
      <c r="F108" s="195"/>
      <c r="G108" s="195"/>
      <c r="H108" s="195"/>
      <c r="I108" s="195"/>
      <c r="J108" s="196"/>
      <c r="K108" s="56" t="s">
        <v>21</v>
      </c>
      <c r="L108" s="45">
        <f>SUM(L103,L99,L95,L91,L87,L83,L75,L71,L67,L63,L59,L55,L51,L47,L43,L39,L35,L31,L27,L23,L19,L15,L10)</f>
        <v>14704.04</v>
      </c>
      <c r="M108" s="45">
        <f>SUM(M103,M99,M95,M91,M87,M83,M75,M71,M67,M63,M59,M55,M51,M47,M43,M39,M35,M31,M27,M23,M19,M15,M10)</f>
        <v>6055.1540000000005</v>
      </c>
      <c r="N108" s="45">
        <f t="shared" ref="N108:Q108" si="2">SUM(N103,N99,N95,N91,N87,N83,N75,N71,N67,N63,N59,N55,N51,N47,N43,N39,N35,N31,N27,N23,N19,N15,N10)</f>
        <v>2114.8539999999998</v>
      </c>
      <c r="O108" s="45">
        <f t="shared" si="2"/>
        <v>2122.5039999999999</v>
      </c>
      <c r="P108" s="45">
        <f t="shared" si="2"/>
        <v>2201.0439999999999</v>
      </c>
      <c r="Q108" s="45">
        <f t="shared" si="2"/>
        <v>2210.4839999999999</v>
      </c>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row>
    <row r="109" spans="1:170" s="3" customFormat="1" ht="105.75" customHeight="1" x14ac:dyDescent="0.25">
      <c r="A109" s="122"/>
      <c r="B109" s="123"/>
      <c r="C109" s="123"/>
      <c r="D109" s="123"/>
      <c r="E109" s="123"/>
      <c r="F109" s="123"/>
      <c r="G109" s="123"/>
      <c r="H109" s="123"/>
      <c r="I109" s="123"/>
      <c r="J109" s="124"/>
      <c r="K109" s="59" t="s">
        <v>5</v>
      </c>
      <c r="L109" s="45">
        <f>SUM(L104,L100,L96,L36,L32,L28,L24,L20,L12)</f>
        <v>467</v>
      </c>
      <c r="M109" s="45">
        <f>SUM(M104,M100,M96,M36,M32,M28,M24,M20,M12)</f>
        <v>92</v>
      </c>
      <c r="N109" s="45">
        <f t="shared" ref="N109:Q109" si="3">SUM(N104,N100,N96,N36,N32,N28,N24,N20,N12)</f>
        <v>92</v>
      </c>
      <c r="O109" s="45">
        <f t="shared" si="3"/>
        <v>94</v>
      </c>
      <c r="P109" s="45">
        <f t="shared" si="3"/>
        <v>94</v>
      </c>
      <c r="Q109" s="45">
        <f t="shared" si="3"/>
        <v>95</v>
      </c>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row>
    <row r="110" spans="1:170" s="3" customFormat="1" ht="174.75" customHeight="1" x14ac:dyDescent="0.25">
      <c r="A110" s="197" t="s">
        <v>287</v>
      </c>
      <c r="B110" s="197"/>
      <c r="C110" s="197"/>
      <c r="D110" s="197"/>
      <c r="E110" s="197"/>
      <c r="F110" s="197"/>
      <c r="G110" s="197"/>
      <c r="H110" s="197"/>
      <c r="I110" s="197"/>
      <c r="J110" s="197"/>
      <c r="K110" s="197"/>
      <c r="L110" s="197"/>
      <c r="M110" s="197"/>
      <c r="N110" s="197"/>
      <c r="O110" s="197"/>
      <c r="P110" s="197"/>
      <c r="Q110" s="197"/>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row>
    <row r="111" spans="1:170" s="3" customFormat="1" ht="199.5" hidden="1" customHeight="1" x14ac:dyDescent="0.25">
      <c r="A111" s="51" t="s">
        <v>20</v>
      </c>
      <c r="B111" s="52"/>
      <c r="C111" s="50"/>
      <c r="D111" s="50"/>
      <c r="E111" s="50"/>
      <c r="F111" s="50"/>
      <c r="G111" s="50"/>
      <c r="H111" s="50"/>
      <c r="I111" s="55"/>
      <c r="J111" s="61"/>
      <c r="K111" s="10"/>
      <c r="L111" s="45"/>
      <c r="M111" s="45"/>
      <c r="N111" s="45"/>
      <c r="O111" s="45"/>
      <c r="P111" s="46"/>
      <c r="Q111" s="45"/>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row>
    <row r="112" spans="1:170" s="3" customFormat="1" ht="189.75" customHeight="1" x14ac:dyDescent="0.25">
      <c r="A112" s="77" t="s">
        <v>69</v>
      </c>
      <c r="B112" s="180" t="s">
        <v>28</v>
      </c>
      <c r="C112" s="72">
        <f>SUM(D112:H116)</f>
        <v>20</v>
      </c>
      <c r="D112" s="72">
        <v>4</v>
      </c>
      <c r="E112" s="72">
        <v>4</v>
      </c>
      <c r="F112" s="72">
        <v>4</v>
      </c>
      <c r="G112" s="72">
        <v>4</v>
      </c>
      <c r="H112" s="72">
        <v>4</v>
      </c>
      <c r="I112" s="85" t="s">
        <v>70</v>
      </c>
      <c r="J112" s="85" t="s">
        <v>282</v>
      </c>
      <c r="K112" s="65" t="s">
        <v>8</v>
      </c>
      <c r="L112" s="45">
        <v>0</v>
      </c>
      <c r="M112" s="45">
        <v>0</v>
      </c>
      <c r="N112" s="45">
        <v>0</v>
      </c>
      <c r="O112" s="45">
        <v>0</v>
      </c>
      <c r="P112" s="46">
        <v>0</v>
      </c>
      <c r="Q112" s="45">
        <v>0</v>
      </c>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row>
    <row r="113" spans="1:170" s="3" customFormat="1" ht="159.75" customHeight="1" x14ac:dyDescent="0.25">
      <c r="A113" s="78"/>
      <c r="B113" s="180"/>
      <c r="C113" s="72"/>
      <c r="D113" s="72"/>
      <c r="E113" s="72"/>
      <c r="F113" s="72"/>
      <c r="G113" s="72"/>
      <c r="H113" s="72"/>
      <c r="I113" s="85"/>
      <c r="J113" s="85"/>
      <c r="K113" s="65" t="s">
        <v>4</v>
      </c>
      <c r="L113" s="45">
        <v>0</v>
      </c>
      <c r="M113" s="45">
        <v>0</v>
      </c>
      <c r="N113" s="45">
        <v>0</v>
      </c>
      <c r="O113" s="45">
        <v>0</v>
      </c>
      <c r="P113" s="46">
        <v>0</v>
      </c>
      <c r="Q113" s="45">
        <v>0</v>
      </c>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row>
    <row r="114" spans="1:170" s="3" customFormat="1" ht="342.75" customHeight="1" x14ac:dyDescent="0.25">
      <c r="A114" s="78"/>
      <c r="B114" s="180"/>
      <c r="C114" s="72"/>
      <c r="D114" s="72"/>
      <c r="E114" s="72"/>
      <c r="F114" s="72"/>
      <c r="G114" s="72"/>
      <c r="H114" s="72"/>
      <c r="I114" s="85"/>
      <c r="J114" s="85"/>
      <c r="K114" s="130" t="s">
        <v>21</v>
      </c>
      <c r="L114" s="73">
        <v>0</v>
      </c>
      <c r="M114" s="73">
        <v>0</v>
      </c>
      <c r="N114" s="73">
        <v>0</v>
      </c>
      <c r="O114" s="73">
        <v>0</v>
      </c>
      <c r="P114" s="84">
        <v>0</v>
      </c>
      <c r="Q114" s="73">
        <v>0</v>
      </c>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row>
    <row r="115" spans="1:170" s="3" customFormat="1" ht="207.75" customHeight="1" x14ac:dyDescent="0.25">
      <c r="A115" s="78"/>
      <c r="B115" s="180"/>
      <c r="C115" s="72"/>
      <c r="D115" s="72"/>
      <c r="E115" s="72"/>
      <c r="F115" s="72"/>
      <c r="G115" s="72"/>
      <c r="H115" s="72"/>
      <c r="I115" s="85"/>
      <c r="J115" s="85"/>
      <c r="K115" s="131"/>
      <c r="L115" s="73"/>
      <c r="M115" s="73"/>
      <c r="N115" s="73"/>
      <c r="O115" s="73"/>
      <c r="P115" s="84"/>
      <c r="Q115" s="73"/>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row>
    <row r="116" spans="1:170" s="3" customFormat="1" ht="315" customHeight="1" x14ac:dyDescent="0.25">
      <c r="A116" s="78"/>
      <c r="B116" s="180"/>
      <c r="C116" s="72"/>
      <c r="D116" s="72"/>
      <c r="E116" s="72"/>
      <c r="F116" s="72"/>
      <c r="G116" s="72"/>
      <c r="H116" s="72"/>
      <c r="I116" s="85"/>
      <c r="J116" s="85"/>
      <c r="K116" s="65" t="s">
        <v>5</v>
      </c>
      <c r="L116" s="45">
        <v>0</v>
      </c>
      <c r="M116" s="45">
        <v>0</v>
      </c>
      <c r="N116" s="45">
        <v>0</v>
      </c>
      <c r="O116" s="45">
        <v>0</v>
      </c>
      <c r="P116" s="46">
        <v>0</v>
      </c>
      <c r="Q116" s="45">
        <v>0</v>
      </c>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row>
    <row r="117" spans="1:170" s="3" customFormat="1" ht="197.25" customHeight="1" x14ac:dyDescent="0.25">
      <c r="A117" s="78"/>
      <c r="B117" s="74" t="s">
        <v>29</v>
      </c>
      <c r="C117" s="72">
        <f>SUM(D117:H121)</f>
        <v>5</v>
      </c>
      <c r="D117" s="72">
        <v>1</v>
      </c>
      <c r="E117" s="72">
        <v>1</v>
      </c>
      <c r="F117" s="72">
        <v>1</v>
      </c>
      <c r="G117" s="72">
        <v>1</v>
      </c>
      <c r="H117" s="72">
        <v>1</v>
      </c>
      <c r="I117" s="85" t="s">
        <v>71</v>
      </c>
      <c r="J117" s="85" t="s">
        <v>272</v>
      </c>
      <c r="K117" s="65" t="s">
        <v>8</v>
      </c>
      <c r="L117" s="45">
        <v>0</v>
      </c>
      <c r="M117" s="45">
        <v>0</v>
      </c>
      <c r="N117" s="45">
        <v>0</v>
      </c>
      <c r="O117" s="45">
        <v>0</v>
      </c>
      <c r="P117" s="46">
        <v>0</v>
      </c>
      <c r="Q117" s="45">
        <v>0</v>
      </c>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row>
    <row r="118" spans="1:170" s="3" customFormat="1" ht="237" customHeight="1" x14ac:dyDescent="0.25">
      <c r="A118" s="78"/>
      <c r="B118" s="75"/>
      <c r="C118" s="72"/>
      <c r="D118" s="72"/>
      <c r="E118" s="72"/>
      <c r="F118" s="72"/>
      <c r="G118" s="72"/>
      <c r="H118" s="72"/>
      <c r="I118" s="85"/>
      <c r="J118" s="85"/>
      <c r="K118" s="65" t="s">
        <v>4</v>
      </c>
      <c r="L118" s="45">
        <v>0</v>
      </c>
      <c r="M118" s="45">
        <v>0</v>
      </c>
      <c r="N118" s="45">
        <v>0</v>
      </c>
      <c r="O118" s="45">
        <v>0</v>
      </c>
      <c r="P118" s="45">
        <v>0</v>
      </c>
      <c r="Q118" s="45">
        <v>0</v>
      </c>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row>
    <row r="119" spans="1:170" s="3" customFormat="1" ht="339.75" customHeight="1" x14ac:dyDescent="0.25">
      <c r="A119" s="78"/>
      <c r="B119" s="75"/>
      <c r="C119" s="72"/>
      <c r="D119" s="72"/>
      <c r="E119" s="72"/>
      <c r="F119" s="72"/>
      <c r="G119" s="72"/>
      <c r="H119" s="72"/>
      <c r="I119" s="85"/>
      <c r="J119" s="85"/>
      <c r="K119" s="130" t="s">
        <v>21</v>
      </c>
      <c r="L119" s="73">
        <v>0</v>
      </c>
      <c r="M119" s="73">
        <v>0</v>
      </c>
      <c r="N119" s="73">
        <v>0</v>
      </c>
      <c r="O119" s="73">
        <v>0</v>
      </c>
      <c r="P119" s="73">
        <v>0</v>
      </c>
      <c r="Q119" s="73">
        <v>0</v>
      </c>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row>
    <row r="120" spans="1:170" s="3" customFormat="1" ht="204.75" customHeight="1" x14ac:dyDescent="0.25">
      <c r="A120" s="78"/>
      <c r="B120" s="75"/>
      <c r="C120" s="72"/>
      <c r="D120" s="72"/>
      <c r="E120" s="72"/>
      <c r="F120" s="72"/>
      <c r="G120" s="72"/>
      <c r="H120" s="72"/>
      <c r="I120" s="85"/>
      <c r="J120" s="85"/>
      <c r="K120" s="131"/>
      <c r="L120" s="73"/>
      <c r="M120" s="73"/>
      <c r="N120" s="73"/>
      <c r="O120" s="73"/>
      <c r="P120" s="73"/>
      <c r="Q120" s="73"/>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row>
    <row r="121" spans="1:170" s="3" customFormat="1" ht="409.5" customHeight="1" x14ac:dyDescent="0.25">
      <c r="A121" s="79"/>
      <c r="B121" s="76"/>
      <c r="C121" s="72"/>
      <c r="D121" s="72"/>
      <c r="E121" s="72"/>
      <c r="F121" s="72"/>
      <c r="G121" s="72"/>
      <c r="H121" s="72"/>
      <c r="I121" s="85"/>
      <c r="J121" s="85"/>
      <c r="K121" s="65" t="s">
        <v>5</v>
      </c>
      <c r="L121" s="45">
        <v>0</v>
      </c>
      <c r="M121" s="45">
        <v>0</v>
      </c>
      <c r="N121" s="45">
        <v>0</v>
      </c>
      <c r="O121" s="45">
        <v>0</v>
      </c>
      <c r="P121" s="45">
        <v>0</v>
      </c>
      <c r="Q121" s="45">
        <v>0</v>
      </c>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row>
    <row r="122" spans="1:170" s="3" customFormat="1" ht="206.25" customHeight="1" x14ac:dyDescent="0.25">
      <c r="A122" s="144" t="s">
        <v>30</v>
      </c>
      <c r="B122" s="80" t="s">
        <v>126</v>
      </c>
      <c r="C122" s="87"/>
      <c r="D122" s="87">
        <v>25</v>
      </c>
      <c r="E122" s="87">
        <v>35</v>
      </c>
      <c r="F122" s="87">
        <v>45</v>
      </c>
      <c r="G122" s="87">
        <v>50</v>
      </c>
      <c r="H122" s="87">
        <v>50</v>
      </c>
      <c r="I122" s="132" t="s">
        <v>180</v>
      </c>
      <c r="J122" s="104" t="s">
        <v>393</v>
      </c>
      <c r="K122" s="65" t="s">
        <v>8</v>
      </c>
      <c r="L122" s="45">
        <v>0</v>
      </c>
      <c r="M122" s="45">
        <v>0</v>
      </c>
      <c r="N122" s="45">
        <v>0</v>
      </c>
      <c r="O122" s="45">
        <v>0</v>
      </c>
      <c r="P122" s="46">
        <v>0</v>
      </c>
      <c r="Q122" s="45">
        <v>0</v>
      </c>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row>
    <row r="123" spans="1:170" s="3" customFormat="1" ht="225.75" customHeight="1" x14ac:dyDescent="0.25">
      <c r="A123" s="144"/>
      <c r="B123" s="81"/>
      <c r="C123" s="92"/>
      <c r="D123" s="92"/>
      <c r="E123" s="92"/>
      <c r="F123" s="92"/>
      <c r="G123" s="92"/>
      <c r="H123" s="92"/>
      <c r="I123" s="133"/>
      <c r="J123" s="105"/>
      <c r="K123" s="65" t="s">
        <v>4</v>
      </c>
      <c r="L123" s="45">
        <v>0</v>
      </c>
      <c r="M123" s="45">
        <v>0</v>
      </c>
      <c r="N123" s="45">
        <v>0</v>
      </c>
      <c r="O123" s="45">
        <v>0</v>
      </c>
      <c r="P123" s="46">
        <v>0</v>
      </c>
      <c r="Q123" s="45">
        <v>0</v>
      </c>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row>
    <row r="124" spans="1:170" s="3" customFormat="1" ht="364.5" customHeight="1" x14ac:dyDescent="0.25">
      <c r="A124" s="144"/>
      <c r="B124" s="80" t="s">
        <v>123</v>
      </c>
      <c r="C124" s="87"/>
      <c r="D124" s="87">
        <v>25</v>
      </c>
      <c r="E124" s="87">
        <v>35</v>
      </c>
      <c r="F124" s="87">
        <v>45</v>
      </c>
      <c r="G124" s="87">
        <v>50</v>
      </c>
      <c r="H124" s="87">
        <v>50</v>
      </c>
      <c r="I124" s="133"/>
      <c r="J124" s="105"/>
      <c r="K124" s="56" t="s">
        <v>21</v>
      </c>
      <c r="L124" s="73">
        <f>SUM(M124:Q125)</f>
        <v>204.17</v>
      </c>
      <c r="M124" s="73">
        <f>10+16.014+2+10+1.8</f>
        <v>39.813999999999993</v>
      </c>
      <c r="N124" s="73">
        <f>10+16.014+2+10.5+3</f>
        <v>41.513999999999996</v>
      </c>
      <c r="O124" s="73">
        <f>10+16.014+2+11+4</f>
        <v>43.013999999999996</v>
      </c>
      <c r="P124" s="73">
        <f>10+16.014+2+11.6</f>
        <v>39.613999999999997</v>
      </c>
      <c r="Q124" s="73">
        <f>10+16.014+2+12.2</f>
        <v>40.213999999999999</v>
      </c>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row>
    <row r="125" spans="1:170" s="3" customFormat="1" ht="53.25" customHeight="1" x14ac:dyDescent="0.25">
      <c r="A125" s="144"/>
      <c r="B125" s="81"/>
      <c r="C125" s="92"/>
      <c r="D125" s="92"/>
      <c r="E125" s="92"/>
      <c r="F125" s="92"/>
      <c r="G125" s="92"/>
      <c r="H125" s="92"/>
      <c r="I125" s="133"/>
      <c r="J125" s="105"/>
      <c r="K125" s="57"/>
      <c r="L125" s="73"/>
      <c r="M125" s="73"/>
      <c r="N125" s="73"/>
      <c r="O125" s="73"/>
      <c r="P125" s="73"/>
      <c r="Q125" s="73"/>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row>
    <row r="126" spans="1:170" s="3" customFormat="1" ht="342" customHeight="1" x14ac:dyDescent="0.25">
      <c r="A126" s="144"/>
      <c r="B126" s="80" t="s">
        <v>124</v>
      </c>
      <c r="C126" s="87"/>
      <c r="D126" s="87">
        <v>25</v>
      </c>
      <c r="E126" s="87">
        <v>35</v>
      </c>
      <c r="F126" s="87">
        <v>45</v>
      </c>
      <c r="G126" s="87">
        <v>50</v>
      </c>
      <c r="H126" s="87">
        <v>50</v>
      </c>
      <c r="I126" s="133"/>
      <c r="J126" s="105"/>
      <c r="K126" s="110" t="s">
        <v>5</v>
      </c>
      <c r="L126" s="112">
        <v>0</v>
      </c>
      <c r="M126" s="112">
        <v>0</v>
      </c>
      <c r="N126" s="112">
        <v>0</v>
      </c>
      <c r="O126" s="112">
        <v>0</v>
      </c>
      <c r="P126" s="120">
        <v>0</v>
      </c>
      <c r="Q126" s="73">
        <v>0</v>
      </c>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row>
    <row r="127" spans="1:170" s="3" customFormat="1" ht="120" customHeight="1" x14ac:dyDescent="0.25">
      <c r="A127" s="144"/>
      <c r="B127" s="91"/>
      <c r="C127" s="88"/>
      <c r="D127" s="88"/>
      <c r="E127" s="88"/>
      <c r="F127" s="88"/>
      <c r="G127" s="88"/>
      <c r="H127" s="88"/>
      <c r="I127" s="133"/>
      <c r="J127" s="105"/>
      <c r="K127" s="118"/>
      <c r="L127" s="119"/>
      <c r="M127" s="119"/>
      <c r="N127" s="119"/>
      <c r="O127" s="119"/>
      <c r="P127" s="121"/>
      <c r="Q127" s="73"/>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row>
    <row r="128" spans="1:170" s="3" customFormat="1" ht="249" customHeight="1" x14ac:dyDescent="0.25">
      <c r="A128" s="144"/>
      <c r="B128" s="74" t="s">
        <v>128</v>
      </c>
      <c r="C128" s="72">
        <f>SUM(D128:H132)</f>
        <v>25000</v>
      </c>
      <c r="D128" s="72">
        <v>5000</v>
      </c>
      <c r="E128" s="72">
        <v>5000</v>
      </c>
      <c r="F128" s="72">
        <v>5000</v>
      </c>
      <c r="G128" s="72">
        <v>5000</v>
      </c>
      <c r="H128" s="72">
        <v>5000</v>
      </c>
      <c r="I128" s="85" t="s">
        <v>181</v>
      </c>
      <c r="J128" s="85" t="s">
        <v>262</v>
      </c>
      <c r="K128" s="65" t="s">
        <v>8</v>
      </c>
      <c r="L128" s="45">
        <v>0</v>
      </c>
      <c r="M128" s="45">
        <v>0</v>
      </c>
      <c r="N128" s="45">
        <v>0</v>
      </c>
      <c r="O128" s="45">
        <v>0</v>
      </c>
      <c r="P128" s="46">
        <v>0</v>
      </c>
      <c r="Q128" s="45">
        <v>0</v>
      </c>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row>
    <row r="129" spans="1:170" s="3" customFormat="1" ht="197.25" customHeight="1" x14ac:dyDescent="0.25">
      <c r="A129" s="144"/>
      <c r="B129" s="75"/>
      <c r="C129" s="72"/>
      <c r="D129" s="72"/>
      <c r="E129" s="72"/>
      <c r="F129" s="72"/>
      <c r="G129" s="72"/>
      <c r="H129" s="72"/>
      <c r="I129" s="85"/>
      <c r="J129" s="85"/>
      <c r="K129" s="65" t="s">
        <v>4</v>
      </c>
      <c r="L129" s="45">
        <v>0</v>
      </c>
      <c r="M129" s="45">
        <v>0</v>
      </c>
      <c r="N129" s="45">
        <v>0</v>
      </c>
      <c r="O129" s="45">
        <v>0</v>
      </c>
      <c r="P129" s="46">
        <v>0</v>
      </c>
      <c r="Q129" s="45">
        <v>0</v>
      </c>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row>
    <row r="130" spans="1:170" s="3" customFormat="1" ht="409.5" customHeight="1" x14ac:dyDescent="0.25">
      <c r="A130" s="144"/>
      <c r="B130" s="75"/>
      <c r="C130" s="72"/>
      <c r="D130" s="72"/>
      <c r="E130" s="72"/>
      <c r="F130" s="72"/>
      <c r="G130" s="72"/>
      <c r="H130" s="72"/>
      <c r="I130" s="85"/>
      <c r="J130" s="85"/>
      <c r="K130" s="130" t="s">
        <v>21</v>
      </c>
      <c r="L130" s="73">
        <v>0</v>
      </c>
      <c r="M130" s="73">
        <v>0</v>
      </c>
      <c r="N130" s="73">
        <v>0</v>
      </c>
      <c r="O130" s="73">
        <v>0</v>
      </c>
      <c r="P130" s="84">
        <v>0</v>
      </c>
      <c r="Q130" s="73">
        <v>0</v>
      </c>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row>
    <row r="131" spans="1:170" s="3" customFormat="1" ht="145.5" customHeight="1" x14ac:dyDescent="0.25">
      <c r="A131" s="144"/>
      <c r="B131" s="75"/>
      <c r="C131" s="72"/>
      <c r="D131" s="72"/>
      <c r="E131" s="72"/>
      <c r="F131" s="72"/>
      <c r="G131" s="72"/>
      <c r="H131" s="72"/>
      <c r="I131" s="85"/>
      <c r="J131" s="85"/>
      <c r="K131" s="131"/>
      <c r="L131" s="73"/>
      <c r="M131" s="73"/>
      <c r="N131" s="73"/>
      <c r="O131" s="73"/>
      <c r="P131" s="84"/>
      <c r="Q131" s="73"/>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row>
    <row r="132" spans="1:170" s="3" customFormat="1" ht="409.5" customHeight="1" x14ac:dyDescent="0.25">
      <c r="A132" s="144"/>
      <c r="B132" s="76"/>
      <c r="C132" s="72"/>
      <c r="D132" s="72"/>
      <c r="E132" s="72"/>
      <c r="F132" s="72"/>
      <c r="G132" s="72"/>
      <c r="H132" s="72"/>
      <c r="I132" s="85"/>
      <c r="J132" s="85"/>
      <c r="K132" s="65" t="s">
        <v>5</v>
      </c>
      <c r="L132" s="45">
        <v>0</v>
      </c>
      <c r="M132" s="45">
        <v>0</v>
      </c>
      <c r="N132" s="45">
        <v>0</v>
      </c>
      <c r="O132" s="45">
        <v>0</v>
      </c>
      <c r="P132" s="46">
        <v>0</v>
      </c>
      <c r="Q132" s="45">
        <v>0</v>
      </c>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row>
    <row r="133" spans="1:170" s="3" customFormat="1" ht="409.5" customHeight="1" x14ac:dyDescent="0.25">
      <c r="A133" s="144"/>
      <c r="B133" s="74" t="s">
        <v>24</v>
      </c>
      <c r="C133" s="72">
        <f>SUM(D133:H137)</f>
        <v>1020</v>
      </c>
      <c r="D133" s="72">
        <v>180</v>
      </c>
      <c r="E133" s="72">
        <v>200</v>
      </c>
      <c r="F133" s="72">
        <v>200</v>
      </c>
      <c r="G133" s="72">
        <v>220</v>
      </c>
      <c r="H133" s="72">
        <v>220</v>
      </c>
      <c r="I133" s="85" t="s">
        <v>384</v>
      </c>
      <c r="J133" s="85" t="s">
        <v>263</v>
      </c>
      <c r="K133" s="65" t="s">
        <v>8</v>
      </c>
      <c r="L133" s="45">
        <v>0</v>
      </c>
      <c r="M133" s="45">
        <v>0</v>
      </c>
      <c r="N133" s="45">
        <v>0</v>
      </c>
      <c r="O133" s="45">
        <v>0</v>
      </c>
      <c r="P133" s="46">
        <v>0</v>
      </c>
      <c r="Q133" s="45">
        <v>0</v>
      </c>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row>
    <row r="134" spans="1:170" s="3" customFormat="1" ht="406.5" customHeight="1" x14ac:dyDescent="0.25">
      <c r="A134" s="144"/>
      <c r="B134" s="75"/>
      <c r="C134" s="72"/>
      <c r="D134" s="72"/>
      <c r="E134" s="72"/>
      <c r="F134" s="72"/>
      <c r="G134" s="72"/>
      <c r="H134" s="72"/>
      <c r="I134" s="85"/>
      <c r="J134" s="85"/>
      <c r="K134" s="65" t="s">
        <v>4</v>
      </c>
      <c r="L134" s="45">
        <f>SUM(M134:Q134)</f>
        <v>114</v>
      </c>
      <c r="M134" s="45">
        <v>18</v>
      </c>
      <c r="N134" s="45">
        <v>20</v>
      </c>
      <c r="O134" s="45">
        <v>24</v>
      </c>
      <c r="P134" s="46">
        <v>25</v>
      </c>
      <c r="Q134" s="45">
        <v>27</v>
      </c>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row>
    <row r="135" spans="1:170" s="3" customFormat="1" ht="230.25" customHeight="1" x14ac:dyDescent="0.25">
      <c r="A135" s="144"/>
      <c r="B135" s="75"/>
      <c r="C135" s="72"/>
      <c r="D135" s="72"/>
      <c r="E135" s="72"/>
      <c r="F135" s="72"/>
      <c r="G135" s="72"/>
      <c r="H135" s="72"/>
      <c r="I135" s="85"/>
      <c r="J135" s="85"/>
      <c r="K135" s="98" t="s">
        <v>21</v>
      </c>
      <c r="L135" s="73">
        <v>0</v>
      </c>
      <c r="M135" s="73">
        <v>0</v>
      </c>
      <c r="N135" s="73">
        <v>0</v>
      </c>
      <c r="O135" s="73">
        <v>0</v>
      </c>
      <c r="P135" s="84">
        <v>0</v>
      </c>
      <c r="Q135" s="73">
        <v>0</v>
      </c>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row>
    <row r="136" spans="1:170" s="3" customFormat="1" ht="170.25" customHeight="1" x14ac:dyDescent="0.25">
      <c r="A136" s="144"/>
      <c r="B136" s="75"/>
      <c r="C136" s="72"/>
      <c r="D136" s="72"/>
      <c r="E136" s="72"/>
      <c r="F136" s="72"/>
      <c r="G136" s="72"/>
      <c r="H136" s="72"/>
      <c r="I136" s="85"/>
      <c r="J136" s="85"/>
      <c r="K136" s="98"/>
      <c r="L136" s="73"/>
      <c r="M136" s="73"/>
      <c r="N136" s="73"/>
      <c r="O136" s="73"/>
      <c r="P136" s="84"/>
      <c r="Q136" s="73"/>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row>
    <row r="137" spans="1:170" s="3" customFormat="1" ht="409.5" customHeight="1" x14ac:dyDescent="0.25">
      <c r="A137" s="144"/>
      <c r="B137" s="76"/>
      <c r="C137" s="72"/>
      <c r="D137" s="72"/>
      <c r="E137" s="72"/>
      <c r="F137" s="72"/>
      <c r="G137" s="72"/>
      <c r="H137" s="72"/>
      <c r="I137" s="85"/>
      <c r="J137" s="85"/>
      <c r="K137" s="65" t="s">
        <v>5</v>
      </c>
      <c r="L137" s="45">
        <v>0</v>
      </c>
      <c r="M137" s="45">
        <v>0</v>
      </c>
      <c r="N137" s="45">
        <v>0</v>
      </c>
      <c r="O137" s="45">
        <v>0</v>
      </c>
      <c r="P137" s="46">
        <v>0</v>
      </c>
      <c r="Q137" s="45">
        <v>0</v>
      </c>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row>
    <row r="138" spans="1:170" s="3" customFormat="1" ht="211.5" customHeight="1" x14ac:dyDescent="0.25">
      <c r="A138" s="144"/>
      <c r="B138" s="80" t="s">
        <v>126</v>
      </c>
      <c r="C138" s="87"/>
      <c r="D138" s="87">
        <v>60</v>
      </c>
      <c r="E138" s="87">
        <v>60</v>
      </c>
      <c r="F138" s="87">
        <v>70</v>
      </c>
      <c r="G138" s="87">
        <v>70</v>
      </c>
      <c r="H138" s="87">
        <v>70</v>
      </c>
      <c r="I138" s="85" t="s">
        <v>334</v>
      </c>
      <c r="J138" s="85" t="s">
        <v>262</v>
      </c>
      <c r="K138" s="65" t="s">
        <v>8</v>
      </c>
      <c r="L138" s="45">
        <v>0</v>
      </c>
      <c r="M138" s="45">
        <v>0</v>
      </c>
      <c r="N138" s="45">
        <v>0</v>
      </c>
      <c r="O138" s="45">
        <v>0</v>
      </c>
      <c r="P138" s="46">
        <v>0</v>
      </c>
      <c r="Q138" s="45">
        <v>0</v>
      </c>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row>
    <row r="139" spans="1:170" s="3" customFormat="1" ht="240.75" customHeight="1" x14ac:dyDescent="0.25">
      <c r="A139" s="144"/>
      <c r="B139" s="81"/>
      <c r="C139" s="92"/>
      <c r="D139" s="92"/>
      <c r="E139" s="92"/>
      <c r="F139" s="92"/>
      <c r="G139" s="92"/>
      <c r="H139" s="92"/>
      <c r="I139" s="85"/>
      <c r="J139" s="85"/>
      <c r="K139" s="65" t="s">
        <v>4</v>
      </c>
      <c r="L139" s="45">
        <v>0</v>
      </c>
      <c r="M139" s="45">
        <v>0</v>
      </c>
      <c r="N139" s="45">
        <v>0</v>
      </c>
      <c r="O139" s="45">
        <v>0</v>
      </c>
      <c r="P139" s="46">
        <v>0</v>
      </c>
      <c r="Q139" s="45">
        <v>0</v>
      </c>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row>
    <row r="140" spans="1:170" s="3" customFormat="1" ht="317.25" customHeight="1" x14ac:dyDescent="0.25">
      <c r="A140" s="144"/>
      <c r="B140" s="52" t="s">
        <v>123</v>
      </c>
      <c r="C140" s="50"/>
      <c r="D140" s="50">
        <v>60</v>
      </c>
      <c r="E140" s="50">
        <v>60</v>
      </c>
      <c r="F140" s="50">
        <v>70</v>
      </c>
      <c r="G140" s="50">
        <v>70</v>
      </c>
      <c r="H140" s="50">
        <v>70</v>
      </c>
      <c r="I140" s="85"/>
      <c r="J140" s="85"/>
      <c r="K140" s="130" t="s">
        <v>21</v>
      </c>
      <c r="L140" s="112">
        <v>0</v>
      </c>
      <c r="M140" s="112">
        <v>0</v>
      </c>
      <c r="N140" s="112">
        <v>0</v>
      </c>
      <c r="O140" s="112">
        <v>0</v>
      </c>
      <c r="P140" s="112">
        <v>0</v>
      </c>
      <c r="Q140" s="112">
        <v>0</v>
      </c>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row>
    <row r="141" spans="1:170" s="3" customFormat="1" ht="36" customHeight="1" x14ac:dyDescent="0.25">
      <c r="A141" s="144"/>
      <c r="B141" s="80" t="s">
        <v>124</v>
      </c>
      <c r="C141" s="87"/>
      <c r="D141" s="87">
        <v>60</v>
      </c>
      <c r="E141" s="87">
        <v>60</v>
      </c>
      <c r="F141" s="87">
        <v>70</v>
      </c>
      <c r="G141" s="87">
        <v>70</v>
      </c>
      <c r="H141" s="87">
        <v>70</v>
      </c>
      <c r="I141" s="85"/>
      <c r="J141" s="85"/>
      <c r="K141" s="131"/>
      <c r="L141" s="113"/>
      <c r="M141" s="113"/>
      <c r="N141" s="113"/>
      <c r="O141" s="113"/>
      <c r="P141" s="113">
        <v>0</v>
      </c>
      <c r="Q141" s="113">
        <v>0</v>
      </c>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row>
    <row r="142" spans="1:170" s="3" customFormat="1" ht="381.75" customHeight="1" x14ac:dyDescent="0.25">
      <c r="A142" s="144"/>
      <c r="B142" s="81"/>
      <c r="C142" s="92"/>
      <c r="D142" s="92"/>
      <c r="E142" s="92"/>
      <c r="F142" s="92"/>
      <c r="G142" s="92"/>
      <c r="H142" s="92"/>
      <c r="I142" s="85"/>
      <c r="J142" s="85"/>
      <c r="K142" s="65" t="s">
        <v>5</v>
      </c>
      <c r="L142" s="45">
        <v>0</v>
      </c>
      <c r="M142" s="45">
        <v>0</v>
      </c>
      <c r="N142" s="45">
        <v>0</v>
      </c>
      <c r="O142" s="45">
        <v>0</v>
      </c>
      <c r="P142" s="46">
        <v>0</v>
      </c>
      <c r="Q142" s="45">
        <v>0</v>
      </c>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row>
    <row r="143" spans="1:170" s="3" customFormat="1" ht="123" customHeight="1" x14ac:dyDescent="0.25">
      <c r="A143" s="144"/>
      <c r="B143" s="80" t="s">
        <v>126</v>
      </c>
      <c r="C143" s="87"/>
      <c r="D143" s="87">
        <v>40</v>
      </c>
      <c r="E143" s="87">
        <v>40</v>
      </c>
      <c r="F143" s="87">
        <v>45</v>
      </c>
      <c r="G143" s="87">
        <v>45</v>
      </c>
      <c r="H143" s="87">
        <v>50</v>
      </c>
      <c r="I143" s="104" t="s">
        <v>335</v>
      </c>
      <c r="J143" s="104" t="s">
        <v>264</v>
      </c>
      <c r="K143" s="65" t="s">
        <v>9</v>
      </c>
      <c r="L143" s="45">
        <v>0</v>
      </c>
      <c r="M143" s="45">
        <v>0</v>
      </c>
      <c r="N143" s="45">
        <v>0</v>
      </c>
      <c r="O143" s="45">
        <v>0</v>
      </c>
      <c r="P143" s="46">
        <v>0</v>
      </c>
      <c r="Q143" s="45">
        <v>0</v>
      </c>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row>
    <row r="144" spans="1:170" s="3" customFormat="1" ht="276" customHeight="1" x14ac:dyDescent="0.25">
      <c r="A144" s="144"/>
      <c r="B144" s="81"/>
      <c r="C144" s="92"/>
      <c r="D144" s="92"/>
      <c r="E144" s="92"/>
      <c r="F144" s="92"/>
      <c r="G144" s="92"/>
      <c r="H144" s="92"/>
      <c r="I144" s="105"/>
      <c r="J144" s="105"/>
      <c r="K144" s="65" t="s">
        <v>4</v>
      </c>
      <c r="L144" s="45">
        <v>0</v>
      </c>
      <c r="M144" s="45">
        <v>0</v>
      </c>
      <c r="N144" s="45">
        <v>0</v>
      </c>
      <c r="O144" s="45">
        <v>0</v>
      </c>
      <c r="P144" s="45">
        <v>0</v>
      </c>
      <c r="Q144" s="45">
        <v>0</v>
      </c>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row>
    <row r="145" spans="1:170" s="3" customFormat="1" ht="195" customHeight="1" x14ac:dyDescent="0.25">
      <c r="A145" s="144"/>
      <c r="B145" s="80" t="s">
        <v>123</v>
      </c>
      <c r="C145" s="87"/>
      <c r="D145" s="87">
        <v>40</v>
      </c>
      <c r="E145" s="87">
        <v>40</v>
      </c>
      <c r="F145" s="87">
        <v>45</v>
      </c>
      <c r="G145" s="87">
        <v>45</v>
      </c>
      <c r="H145" s="87">
        <v>50</v>
      </c>
      <c r="I145" s="105"/>
      <c r="J145" s="105"/>
      <c r="K145" s="98" t="s">
        <v>21</v>
      </c>
      <c r="L145" s="73">
        <v>0</v>
      </c>
      <c r="M145" s="73">
        <v>0</v>
      </c>
      <c r="N145" s="73">
        <v>0</v>
      </c>
      <c r="O145" s="73">
        <v>0</v>
      </c>
      <c r="P145" s="73">
        <v>0</v>
      </c>
      <c r="Q145" s="73">
        <v>0</v>
      </c>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row>
    <row r="146" spans="1:170" s="3" customFormat="1" ht="214.5" customHeight="1" x14ac:dyDescent="0.25">
      <c r="A146" s="144"/>
      <c r="B146" s="81"/>
      <c r="C146" s="92"/>
      <c r="D146" s="92"/>
      <c r="E146" s="92"/>
      <c r="F146" s="92"/>
      <c r="G146" s="92"/>
      <c r="H146" s="92"/>
      <c r="I146" s="105"/>
      <c r="J146" s="105"/>
      <c r="K146" s="98"/>
      <c r="L146" s="73"/>
      <c r="M146" s="73"/>
      <c r="N146" s="73"/>
      <c r="O146" s="73"/>
      <c r="P146" s="73"/>
      <c r="Q146" s="73"/>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row>
    <row r="147" spans="1:170" s="3" customFormat="1" ht="274.5" customHeight="1" x14ac:dyDescent="0.25">
      <c r="A147" s="144"/>
      <c r="B147" s="80" t="s">
        <v>124</v>
      </c>
      <c r="C147" s="87"/>
      <c r="D147" s="87">
        <v>40</v>
      </c>
      <c r="E147" s="87">
        <v>40</v>
      </c>
      <c r="F147" s="87">
        <v>45</v>
      </c>
      <c r="G147" s="87">
        <v>45</v>
      </c>
      <c r="H147" s="87">
        <v>50</v>
      </c>
      <c r="I147" s="105"/>
      <c r="J147" s="105"/>
      <c r="K147" s="110" t="s">
        <v>5</v>
      </c>
      <c r="L147" s="112">
        <v>0</v>
      </c>
      <c r="M147" s="112">
        <v>0</v>
      </c>
      <c r="N147" s="112">
        <v>0</v>
      </c>
      <c r="O147" s="112">
        <v>0</v>
      </c>
      <c r="P147" s="120">
        <v>0</v>
      </c>
      <c r="Q147" s="73">
        <v>0</v>
      </c>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row>
    <row r="148" spans="1:170" s="3" customFormat="1" ht="219.75" customHeight="1" x14ac:dyDescent="0.25">
      <c r="A148" s="144"/>
      <c r="B148" s="81"/>
      <c r="C148" s="92"/>
      <c r="D148" s="92"/>
      <c r="E148" s="92"/>
      <c r="F148" s="92"/>
      <c r="G148" s="92"/>
      <c r="H148" s="92"/>
      <c r="I148" s="105"/>
      <c r="J148" s="105"/>
      <c r="K148" s="118"/>
      <c r="L148" s="119"/>
      <c r="M148" s="119"/>
      <c r="N148" s="119"/>
      <c r="O148" s="119"/>
      <c r="P148" s="121"/>
      <c r="Q148" s="73"/>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row>
    <row r="149" spans="1:170" s="3" customFormat="1" ht="152.25" customHeight="1" x14ac:dyDescent="0.25">
      <c r="A149" s="77" t="s">
        <v>31</v>
      </c>
      <c r="B149" s="93" t="s">
        <v>375</v>
      </c>
      <c r="C149" s="72">
        <f>SUM(D149:H153)</f>
        <v>46</v>
      </c>
      <c r="D149" s="72">
        <v>31</v>
      </c>
      <c r="E149" s="72">
        <v>15</v>
      </c>
      <c r="F149" s="72">
        <v>0</v>
      </c>
      <c r="G149" s="72">
        <v>0</v>
      </c>
      <c r="H149" s="72">
        <v>0</v>
      </c>
      <c r="I149" s="85" t="s">
        <v>397</v>
      </c>
      <c r="J149" s="85" t="s">
        <v>144</v>
      </c>
      <c r="K149" s="65" t="s">
        <v>9</v>
      </c>
      <c r="L149" s="45">
        <v>0</v>
      </c>
      <c r="M149" s="45">
        <v>0</v>
      </c>
      <c r="N149" s="45">
        <v>0</v>
      </c>
      <c r="O149" s="45">
        <v>0</v>
      </c>
      <c r="P149" s="46">
        <v>0</v>
      </c>
      <c r="Q149" s="45">
        <v>0</v>
      </c>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row>
    <row r="150" spans="1:170" s="3" customFormat="1" ht="266.25" customHeight="1" x14ac:dyDescent="0.25">
      <c r="A150" s="78"/>
      <c r="B150" s="93"/>
      <c r="C150" s="72"/>
      <c r="D150" s="72"/>
      <c r="E150" s="72"/>
      <c r="F150" s="72"/>
      <c r="G150" s="72"/>
      <c r="H150" s="72"/>
      <c r="I150" s="85"/>
      <c r="J150" s="85"/>
      <c r="K150" s="65" t="s">
        <v>10</v>
      </c>
      <c r="L150" s="45">
        <v>0</v>
      </c>
      <c r="M150" s="45">
        <v>0</v>
      </c>
      <c r="N150" s="45">
        <v>0</v>
      </c>
      <c r="O150" s="45">
        <v>0</v>
      </c>
      <c r="P150" s="46">
        <v>0</v>
      </c>
      <c r="Q150" s="45">
        <v>0</v>
      </c>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row>
    <row r="151" spans="1:170" s="3" customFormat="1" ht="408" customHeight="1" x14ac:dyDescent="0.25">
      <c r="A151" s="78"/>
      <c r="B151" s="93"/>
      <c r="C151" s="72"/>
      <c r="D151" s="72"/>
      <c r="E151" s="72"/>
      <c r="F151" s="72"/>
      <c r="G151" s="72"/>
      <c r="H151" s="72"/>
      <c r="I151" s="85"/>
      <c r="J151" s="85"/>
      <c r="K151" s="98" t="s">
        <v>21</v>
      </c>
      <c r="L151" s="73">
        <v>0</v>
      </c>
      <c r="M151" s="73">
        <v>0</v>
      </c>
      <c r="N151" s="73">
        <v>0</v>
      </c>
      <c r="O151" s="73">
        <v>0</v>
      </c>
      <c r="P151" s="84">
        <v>0</v>
      </c>
      <c r="Q151" s="73">
        <v>0</v>
      </c>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row>
    <row r="152" spans="1:170" s="3" customFormat="1" ht="183.75" customHeight="1" x14ac:dyDescent="0.25">
      <c r="A152" s="78"/>
      <c r="B152" s="93"/>
      <c r="C152" s="72"/>
      <c r="D152" s="72"/>
      <c r="E152" s="72"/>
      <c r="F152" s="72"/>
      <c r="G152" s="72"/>
      <c r="H152" s="72"/>
      <c r="I152" s="85"/>
      <c r="J152" s="85"/>
      <c r="K152" s="98"/>
      <c r="L152" s="73"/>
      <c r="M152" s="73"/>
      <c r="N152" s="73"/>
      <c r="O152" s="73"/>
      <c r="P152" s="84"/>
      <c r="Q152" s="73"/>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row>
    <row r="153" spans="1:170" s="3" customFormat="1" ht="119.25" customHeight="1" x14ac:dyDescent="0.25">
      <c r="A153" s="78"/>
      <c r="B153" s="93"/>
      <c r="C153" s="72"/>
      <c r="D153" s="72"/>
      <c r="E153" s="72"/>
      <c r="F153" s="72"/>
      <c r="G153" s="72"/>
      <c r="H153" s="72"/>
      <c r="I153" s="85"/>
      <c r="J153" s="85"/>
      <c r="K153" s="65" t="s">
        <v>5</v>
      </c>
      <c r="L153" s="45">
        <v>0</v>
      </c>
      <c r="M153" s="45">
        <v>0</v>
      </c>
      <c r="N153" s="45">
        <v>0</v>
      </c>
      <c r="O153" s="45">
        <v>0</v>
      </c>
      <c r="P153" s="46">
        <v>0</v>
      </c>
      <c r="Q153" s="45">
        <v>0</v>
      </c>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row>
    <row r="154" spans="1:170" s="3" customFormat="1" ht="174" customHeight="1" x14ac:dyDescent="0.25">
      <c r="A154" s="78"/>
      <c r="B154" s="80" t="s">
        <v>24</v>
      </c>
      <c r="C154" s="94">
        <f>SUM(D154:H158)</f>
        <v>62</v>
      </c>
      <c r="D154" s="94">
        <v>10</v>
      </c>
      <c r="E154" s="94">
        <v>12</v>
      </c>
      <c r="F154" s="94">
        <v>12</v>
      </c>
      <c r="G154" s="94">
        <v>14</v>
      </c>
      <c r="H154" s="94">
        <v>14</v>
      </c>
      <c r="I154" s="80" t="s">
        <v>385</v>
      </c>
      <c r="J154" s="80" t="s">
        <v>120</v>
      </c>
      <c r="K154" s="65" t="s">
        <v>9</v>
      </c>
      <c r="L154" s="45">
        <v>0</v>
      </c>
      <c r="M154" s="45">
        <v>0</v>
      </c>
      <c r="N154" s="45">
        <v>0</v>
      </c>
      <c r="O154" s="45">
        <v>0</v>
      </c>
      <c r="P154" s="46">
        <v>0</v>
      </c>
      <c r="Q154" s="45">
        <v>0</v>
      </c>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row>
    <row r="155" spans="1:170" s="3" customFormat="1" ht="149.25" customHeight="1" x14ac:dyDescent="0.25">
      <c r="A155" s="78"/>
      <c r="B155" s="91"/>
      <c r="C155" s="97"/>
      <c r="D155" s="97"/>
      <c r="E155" s="97"/>
      <c r="F155" s="97"/>
      <c r="G155" s="97"/>
      <c r="H155" s="97"/>
      <c r="I155" s="91"/>
      <c r="J155" s="91"/>
      <c r="K155" s="65" t="s">
        <v>10</v>
      </c>
      <c r="L155" s="45">
        <v>0</v>
      </c>
      <c r="M155" s="45">
        <v>0</v>
      </c>
      <c r="N155" s="45">
        <v>0</v>
      </c>
      <c r="O155" s="45">
        <v>0</v>
      </c>
      <c r="P155" s="46">
        <v>0</v>
      </c>
      <c r="Q155" s="45">
        <v>0</v>
      </c>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row>
    <row r="156" spans="1:170" s="3" customFormat="1" ht="251.25" customHeight="1" x14ac:dyDescent="0.25">
      <c r="A156" s="78"/>
      <c r="B156" s="91"/>
      <c r="C156" s="97"/>
      <c r="D156" s="97"/>
      <c r="E156" s="97"/>
      <c r="F156" s="97"/>
      <c r="G156" s="97"/>
      <c r="H156" s="97"/>
      <c r="I156" s="91"/>
      <c r="J156" s="91"/>
      <c r="K156" s="98" t="s">
        <v>21</v>
      </c>
      <c r="L156" s="134">
        <f>SUM(M156:Q157)</f>
        <v>2031.1</v>
      </c>
      <c r="M156" s="134">
        <f>365.4</f>
        <v>365.4</v>
      </c>
      <c r="N156" s="134">
        <f>384.7</f>
        <v>384.7</v>
      </c>
      <c r="O156" s="134">
        <f>405.1</f>
        <v>405.1</v>
      </c>
      <c r="P156" s="136">
        <f>426.7</f>
        <v>426.7</v>
      </c>
      <c r="Q156" s="96">
        <f>449.2</f>
        <v>449.2</v>
      </c>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row>
    <row r="157" spans="1:170" s="3" customFormat="1" ht="367.5" customHeight="1" x14ac:dyDescent="0.25">
      <c r="A157" s="78"/>
      <c r="B157" s="91"/>
      <c r="C157" s="97"/>
      <c r="D157" s="97"/>
      <c r="E157" s="97"/>
      <c r="F157" s="97"/>
      <c r="G157" s="97"/>
      <c r="H157" s="97"/>
      <c r="I157" s="91"/>
      <c r="J157" s="91"/>
      <c r="K157" s="98"/>
      <c r="L157" s="135"/>
      <c r="M157" s="135"/>
      <c r="N157" s="135"/>
      <c r="O157" s="135"/>
      <c r="P157" s="137"/>
      <c r="Q157" s="96"/>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row>
    <row r="158" spans="1:170" s="3" customFormat="1" ht="409.5" customHeight="1" x14ac:dyDescent="0.25">
      <c r="A158" s="78"/>
      <c r="B158" s="81"/>
      <c r="C158" s="95"/>
      <c r="D158" s="95"/>
      <c r="E158" s="95"/>
      <c r="F158" s="95"/>
      <c r="G158" s="95"/>
      <c r="H158" s="95"/>
      <c r="I158" s="81"/>
      <c r="J158" s="81"/>
      <c r="K158" s="57" t="s">
        <v>5</v>
      </c>
      <c r="L158" s="64">
        <f>SUM(M158:Q158)</f>
        <v>65</v>
      </c>
      <c r="M158" s="64">
        <v>10</v>
      </c>
      <c r="N158" s="64">
        <v>10</v>
      </c>
      <c r="O158" s="64">
        <v>15</v>
      </c>
      <c r="P158" s="66">
        <v>15</v>
      </c>
      <c r="Q158" s="68">
        <v>15</v>
      </c>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row>
    <row r="159" spans="1:170" s="3" customFormat="1" ht="136.5" customHeight="1" x14ac:dyDescent="0.25">
      <c r="A159" s="78"/>
      <c r="B159" s="93" t="s">
        <v>32</v>
      </c>
      <c r="C159" s="72">
        <f>SUM(D159:H163)</f>
        <v>5</v>
      </c>
      <c r="D159" s="72">
        <v>1</v>
      </c>
      <c r="E159" s="72">
        <v>1</v>
      </c>
      <c r="F159" s="72">
        <v>1</v>
      </c>
      <c r="G159" s="72">
        <v>1</v>
      </c>
      <c r="H159" s="72">
        <v>1</v>
      </c>
      <c r="I159" s="85" t="s">
        <v>182</v>
      </c>
      <c r="J159" s="85" t="s">
        <v>265</v>
      </c>
      <c r="K159" s="65" t="s">
        <v>9</v>
      </c>
      <c r="L159" s="45">
        <v>0</v>
      </c>
      <c r="M159" s="45">
        <v>0</v>
      </c>
      <c r="N159" s="45">
        <v>0</v>
      </c>
      <c r="O159" s="45">
        <v>0</v>
      </c>
      <c r="P159" s="46">
        <v>0</v>
      </c>
      <c r="Q159" s="45">
        <v>0</v>
      </c>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row>
    <row r="160" spans="1:170" s="3" customFormat="1" ht="285.75" customHeight="1" x14ac:dyDescent="0.25">
      <c r="A160" s="78"/>
      <c r="B160" s="93"/>
      <c r="C160" s="72"/>
      <c r="D160" s="72"/>
      <c r="E160" s="72"/>
      <c r="F160" s="72"/>
      <c r="G160" s="72"/>
      <c r="H160" s="72"/>
      <c r="I160" s="85"/>
      <c r="J160" s="85"/>
      <c r="K160" s="65" t="s">
        <v>4</v>
      </c>
      <c r="L160" s="45">
        <v>0</v>
      </c>
      <c r="M160" s="45">
        <v>0</v>
      </c>
      <c r="N160" s="45">
        <v>0</v>
      </c>
      <c r="O160" s="45">
        <v>0</v>
      </c>
      <c r="P160" s="46">
        <v>0</v>
      </c>
      <c r="Q160" s="45">
        <v>0</v>
      </c>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row>
    <row r="161" spans="1:170" s="3" customFormat="1" ht="270" customHeight="1" x14ac:dyDescent="0.25">
      <c r="A161" s="78"/>
      <c r="B161" s="93"/>
      <c r="C161" s="72"/>
      <c r="D161" s="72"/>
      <c r="E161" s="72"/>
      <c r="F161" s="72"/>
      <c r="G161" s="72"/>
      <c r="H161" s="72"/>
      <c r="I161" s="85"/>
      <c r="J161" s="85"/>
      <c r="K161" s="98" t="s">
        <v>21</v>
      </c>
      <c r="L161" s="73">
        <v>0</v>
      </c>
      <c r="M161" s="73">
        <v>0</v>
      </c>
      <c r="N161" s="73">
        <v>0</v>
      </c>
      <c r="O161" s="73">
        <v>0</v>
      </c>
      <c r="P161" s="84">
        <v>0</v>
      </c>
      <c r="Q161" s="73">
        <v>0</v>
      </c>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row>
    <row r="162" spans="1:170" s="3" customFormat="1" ht="256.5" customHeight="1" x14ac:dyDescent="0.25">
      <c r="A162" s="78"/>
      <c r="B162" s="93"/>
      <c r="C162" s="72"/>
      <c r="D162" s="72"/>
      <c r="E162" s="72"/>
      <c r="F162" s="72"/>
      <c r="G162" s="72"/>
      <c r="H162" s="72"/>
      <c r="I162" s="85"/>
      <c r="J162" s="85"/>
      <c r="K162" s="98"/>
      <c r="L162" s="73"/>
      <c r="M162" s="73"/>
      <c r="N162" s="73"/>
      <c r="O162" s="73"/>
      <c r="P162" s="84"/>
      <c r="Q162" s="73"/>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row>
    <row r="163" spans="1:170" s="3" customFormat="1" ht="405.75" customHeight="1" x14ac:dyDescent="0.25">
      <c r="A163" s="78"/>
      <c r="B163" s="93"/>
      <c r="C163" s="72"/>
      <c r="D163" s="72"/>
      <c r="E163" s="72"/>
      <c r="F163" s="72"/>
      <c r="G163" s="72"/>
      <c r="H163" s="72"/>
      <c r="I163" s="85"/>
      <c r="J163" s="85"/>
      <c r="K163" s="65" t="s">
        <v>5</v>
      </c>
      <c r="L163" s="45">
        <v>0</v>
      </c>
      <c r="M163" s="45">
        <v>0</v>
      </c>
      <c r="N163" s="45">
        <v>0</v>
      </c>
      <c r="O163" s="45">
        <v>0</v>
      </c>
      <c r="P163" s="46">
        <v>0</v>
      </c>
      <c r="Q163" s="45">
        <v>0</v>
      </c>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row>
    <row r="164" spans="1:170" s="3" customFormat="1" ht="177.75" customHeight="1" x14ac:dyDescent="0.25">
      <c r="A164" s="49"/>
      <c r="B164" s="93" t="s">
        <v>140</v>
      </c>
      <c r="C164" s="72">
        <f>SUM(D164:H167)</f>
        <v>230</v>
      </c>
      <c r="D164" s="72">
        <v>46</v>
      </c>
      <c r="E164" s="72">
        <v>46</v>
      </c>
      <c r="F164" s="72">
        <v>46</v>
      </c>
      <c r="G164" s="72">
        <v>46</v>
      </c>
      <c r="H164" s="72">
        <v>46</v>
      </c>
      <c r="I164" s="69" t="s">
        <v>251</v>
      </c>
      <c r="J164" s="69" t="s">
        <v>283</v>
      </c>
      <c r="K164" s="65" t="s">
        <v>9</v>
      </c>
      <c r="L164" s="45">
        <v>0</v>
      </c>
      <c r="M164" s="45">
        <v>0</v>
      </c>
      <c r="N164" s="45">
        <v>0</v>
      </c>
      <c r="O164" s="45">
        <v>0</v>
      </c>
      <c r="P164" s="46">
        <v>0</v>
      </c>
      <c r="Q164" s="45">
        <v>0</v>
      </c>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row>
    <row r="165" spans="1:170" s="3" customFormat="1" ht="265.5" customHeight="1" x14ac:dyDescent="0.25">
      <c r="A165" s="49"/>
      <c r="B165" s="93"/>
      <c r="C165" s="72"/>
      <c r="D165" s="72"/>
      <c r="E165" s="72"/>
      <c r="F165" s="72"/>
      <c r="G165" s="72"/>
      <c r="H165" s="72"/>
      <c r="I165" s="70"/>
      <c r="J165" s="70"/>
      <c r="K165" s="65" t="s">
        <v>4</v>
      </c>
      <c r="L165" s="45">
        <f>SUM(M165:Q165)</f>
        <v>150</v>
      </c>
      <c r="M165" s="45">
        <v>30</v>
      </c>
      <c r="N165" s="45">
        <v>30</v>
      </c>
      <c r="O165" s="45">
        <v>30</v>
      </c>
      <c r="P165" s="46">
        <v>30</v>
      </c>
      <c r="Q165" s="45">
        <v>30</v>
      </c>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row>
    <row r="166" spans="1:170" s="3" customFormat="1" ht="409.5" customHeight="1" x14ac:dyDescent="0.25">
      <c r="A166" s="49"/>
      <c r="B166" s="93"/>
      <c r="C166" s="72"/>
      <c r="D166" s="72"/>
      <c r="E166" s="72"/>
      <c r="F166" s="72"/>
      <c r="G166" s="72"/>
      <c r="H166" s="72"/>
      <c r="I166" s="70"/>
      <c r="J166" s="70"/>
      <c r="K166" s="44" t="s">
        <v>21</v>
      </c>
      <c r="L166" s="45">
        <f>SUM(M166:Q166)</f>
        <v>250</v>
      </c>
      <c r="M166" s="45">
        <f>50</f>
        <v>50</v>
      </c>
      <c r="N166" s="45">
        <f>50</f>
        <v>50</v>
      </c>
      <c r="O166" s="45">
        <f>50</f>
        <v>50</v>
      </c>
      <c r="P166" s="45">
        <f>50</f>
        <v>50</v>
      </c>
      <c r="Q166" s="45">
        <f>50</f>
        <v>50</v>
      </c>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row>
    <row r="167" spans="1:170" s="3" customFormat="1" ht="409.5" customHeight="1" x14ac:dyDescent="0.25">
      <c r="A167" s="49"/>
      <c r="B167" s="93"/>
      <c r="C167" s="72"/>
      <c r="D167" s="72"/>
      <c r="E167" s="72"/>
      <c r="F167" s="72"/>
      <c r="G167" s="72"/>
      <c r="H167" s="72"/>
      <c r="I167" s="71"/>
      <c r="J167" s="71"/>
      <c r="K167" s="65" t="s">
        <v>5</v>
      </c>
      <c r="L167" s="45">
        <f>SUM(M167:Q167)</f>
        <v>100</v>
      </c>
      <c r="M167" s="45">
        <v>20</v>
      </c>
      <c r="N167" s="45">
        <v>20</v>
      </c>
      <c r="O167" s="45">
        <v>20</v>
      </c>
      <c r="P167" s="46">
        <v>20</v>
      </c>
      <c r="Q167" s="45">
        <v>20</v>
      </c>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row>
    <row r="168" spans="1:170" s="3" customFormat="1" ht="130.5" customHeight="1" x14ac:dyDescent="0.25">
      <c r="A168" s="77" t="s">
        <v>33</v>
      </c>
      <c r="B168" s="80" t="s">
        <v>102</v>
      </c>
      <c r="C168" s="87">
        <f>SUM(D168:H169)</f>
        <v>1950</v>
      </c>
      <c r="D168" s="87">
        <v>350</v>
      </c>
      <c r="E168" s="87">
        <v>380</v>
      </c>
      <c r="F168" s="87">
        <v>400</v>
      </c>
      <c r="G168" s="87">
        <v>400</v>
      </c>
      <c r="H168" s="87">
        <v>420</v>
      </c>
      <c r="I168" s="85" t="s">
        <v>34</v>
      </c>
      <c r="J168" s="85" t="s">
        <v>122</v>
      </c>
      <c r="K168" s="65" t="s">
        <v>9</v>
      </c>
      <c r="L168" s="45">
        <v>0</v>
      </c>
      <c r="M168" s="45">
        <v>0</v>
      </c>
      <c r="N168" s="45">
        <v>0</v>
      </c>
      <c r="O168" s="45">
        <v>0</v>
      </c>
      <c r="P168" s="46">
        <v>0</v>
      </c>
      <c r="Q168" s="45">
        <v>0</v>
      </c>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row>
    <row r="169" spans="1:170" s="3" customFormat="1" ht="135" customHeight="1" x14ac:dyDescent="0.25">
      <c r="A169" s="78"/>
      <c r="B169" s="81"/>
      <c r="C169" s="92"/>
      <c r="D169" s="92"/>
      <c r="E169" s="92"/>
      <c r="F169" s="92"/>
      <c r="G169" s="92"/>
      <c r="H169" s="92"/>
      <c r="I169" s="85"/>
      <c r="J169" s="85"/>
      <c r="K169" s="65" t="s">
        <v>4</v>
      </c>
      <c r="L169" s="45">
        <v>0</v>
      </c>
      <c r="M169" s="45">
        <v>0</v>
      </c>
      <c r="N169" s="45">
        <v>0</v>
      </c>
      <c r="O169" s="45">
        <v>0</v>
      </c>
      <c r="P169" s="46">
        <v>0</v>
      </c>
      <c r="Q169" s="45">
        <v>0</v>
      </c>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row>
    <row r="170" spans="1:170" s="3" customFormat="1" ht="211.5" customHeight="1" x14ac:dyDescent="0.25">
      <c r="A170" s="78"/>
      <c r="B170" s="52" t="s">
        <v>125</v>
      </c>
      <c r="C170" s="41">
        <f>SUM(D170:H170)</f>
        <v>975</v>
      </c>
      <c r="D170" s="41">
        <v>175</v>
      </c>
      <c r="E170" s="41">
        <v>190</v>
      </c>
      <c r="F170" s="41">
        <v>200</v>
      </c>
      <c r="G170" s="41">
        <v>200</v>
      </c>
      <c r="H170" s="41">
        <v>210</v>
      </c>
      <c r="I170" s="85"/>
      <c r="J170" s="85"/>
      <c r="K170" s="98" t="s">
        <v>21</v>
      </c>
      <c r="L170" s="73">
        <v>0</v>
      </c>
      <c r="M170" s="73">
        <v>0</v>
      </c>
      <c r="N170" s="73">
        <v>0</v>
      </c>
      <c r="O170" s="73">
        <v>0</v>
      </c>
      <c r="P170" s="84">
        <v>0</v>
      </c>
      <c r="Q170" s="73">
        <v>0</v>
      </c>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row>
    <row r="171" spans="1:170" s="3" customFormat="1" ht="135.75" customHeight="1" x14ac:dyDescent="0.25">
      <c r="A171" s="78"/>
      <c r="B171" s="80" t="s">
        <v>298</v>
      </c>
      <c r="C171" s="87">
        <v>975</v>
      </c>
      <c r="D171" s="87">
        <v>175</v>
      </c>
      <c r="E171" s="87">
        <v>190</v>
      </c>
      <c r="F171" s="87">
        <v>200</v>
      </c>
      <c r="G171" s="87">
        <v>200</v>
      </c>
      <c r="H171" s="87">
        <v>210</v>
      </c>
      <c r="I171" s="85"/>
      <c r="J171" s="85"/>
      <c r="K171" s="98"/>
      <c r="L171" s="73"/>
      <c r="M171" s="73"/>
      <c r="N171" s="73"/>
      <c r="O171" s="73"/>
      <c r="P171" s="84"/>
      <c r="Q171" s="73"/>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row>
    <row r="172" spans="1:170" s="3" customFormat="1" ht="135" customHeight="1" x14ac:dyDescent="0.25">
      <c r="A172" s="78"/>
      <c r="B172" s="81"/>
      <c r="C172" s="92"/>
      <c r="D172" s="92"/>
      <c r="E172" s="92">
        <v>1500</v>
      </c>
      <c r="F172" s="92">
        <v>2000</v>
      </c>
      <c r="G172" s="92">
        <v>2000</v>
      </c>
      <c r="H172" s="92">
        <v>2500</v>
      </c>
      <c r="I172" s="85"/>
      <c r="J172" s="85"/>
      <c r="K172" s="65" t="s">
        <v>5</v>
      </c>
      <c r="L172" s="45">
        <v>0</v>
      </c>
      <c r="M172" s="45">
        <v>0</v>
      </c>
      <c r="N172" s="45">
        <v>0</v>
      </c>
      <c r="O172" s="45">
        <v>0</v>
      </c>
      <c r="P172" s="46">
        <v>0</v>
      </c>
      <c r="Q172" s="45">
        <v>0</v>
      </c>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row>
    <row r="173" spans="1:170" s="3" customFormat="1" ht="205.5" customHeight="1" x14ac:dyDescent="0.25">
      <c r="A173" s="78"/>
      <c r="B173" s="93" t="s">
        <v>246</v>
      </c>
      <c r="C173" s="72"/>
      <c r="D173" s="72">
        <v>0.1</v>
      </c>
      <c r="E173" s="72">
        <v>0.1</v>
      </c>
      <c r="F173" s="72">
        <v>0.2</v>
      </c>
      <c r="G173" s="72">
        <v>0.2</v>
      </c>
      <c r="H173" s="72">
        <v>0.3</v>
      </c>
      <c r="I173" s="139" t="s">
        <v>183</v>
      </c>
      <c r="J173" s="85" t="s">
        <v>145</v>
      </c>
      <c r="K173" s="65" t="s">
        <v>9</v>
      </c>
      <c r="L173" s="45">
        <v>0</v>
      </c>
      <c r="M173" s="45">
        <v>0</v>
      </c>
      <c r="N173" s="45">
        <v>0</v>
      </c>
      <c r="O173" s="45">
        <v>0</v>
      </c>
      <c r="P173" s="46">
        <v>0</v>
      </c>
      <c r="Q173" s="45">
        <v>0</v>
      </c>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row>
    <row r="174" spans="1:170" s="3" customFormat="1" ht="182.25" customHeight="1" x14ac:dyDescent="0.25">
      <c r="A174" s="78"/>
      <c r="B174" s="93"/>
      <c r="C174" s="72"/>
      <c r="D174" s="72"/>
      <c r="E174" s="72"/>
      <c r="F174" s="72"/>
      <c r="G174" s="72"/>
      <c r="H174" s="72"/>
      <c r="I174" s="139"/>
      <c r="J174" s="85"/>
      <c r="K174" s="65" t="s">
        <v>4</v>
      </c>
      <c r="L174" s="45">
        <v>0</v>
      </c>
      <c r="M174" s="45">
        <v>0</v>
      </c>
      <c r="N174" s="45">
        <v>0</v>
      </c>
      <c r="O174" s="45">
        <v>0</v>
      </c>
      <c r="P174" s="46">
        <v>0</v>
      </c>
      <c r="Q174" s="45">
        <v>0</v>
      </c>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row>
    <row r="175" spans="1:170" s="3" customFormat="1" ht="297" customHeight="1" x14ac:dyDescent="0.25">
      <c r="A175" s="78"/>
      <c r="B175" s="93"/>
      <c r="C175" s="72"/>
      <c r="D175" s="72"/>
      <c r="E175" s="72"/>
      <c r="F175" s="72"/>
      <c r="G175" s="72"/>
      <c r="H175" s="72"/>
      <c r="I175" s="139"/>
      <c r="J175" s="85"/>
      <c r="K175" s="98" t="s">
        <v>21</v>
      </c>
      <c r="L175" s="73">
        <v>0</v>
      </c>
      <c r="M175" s="73">
        <v>0</v>
      </c>
      <c r="N175" s="73">
        <v>0</v>
      </c>
      <c r="O175" s="73">
        <v>0</v>
      </c>
      <c r="P175" s="84">
        <v>0</v>
      </c>
      <c r="Q175" s="73">
        <v>0</v>
      </c>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row>
    <row r="176" spans="1:170" s="3" customFormat="1" ht="84" customHeight="1" x14ac:dyDescent="0.25">
      <c r="A176" s="78"/>
      <c r="B176" s="93"/>
      <c r="C176" s="72"/>
      <c r="D176" s="72"/>
      <c r="E176" s="72"/>
      <c r="F176" s="72"/>
      <c r="G176" s="72"/>
      <c r="H176" s="72"/>
      <c r="I176" s="139"/>
      <c r="J176" s="85"/>
      <c r="K176" s="98"/>
      <c r="L176" s="73"/>
      <c r="M176" s="73"/>
      <c r="N176" s="73"/>
      <c r="O176" s="73"/>
      <c r="P176" s="84"/>
      <c r="Q176" s="73"/>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row>
    <row r="177" spans="1:170" s="3" customFormat="1" ht="211.5" customHeight="1" x14ac:dyDescent="0.25">
      <c r="A177" s="79"/>
      <c r="B177" s="93"/>
      <c r="C177" s="72"/>
      <c r="D177" s="72"/>
      <c r="E177" s="72"/>
      <c r="F177" s="72"/>
      <c r="G177" s="72"/>
      <c r="H177" s="72"/>
      <c r="I177" s="139"/>
      <c r="J177" s="85"/>
      <c r="K177" s="65" t="s">
        <v>5</v>
      </c>
      <c r="L177" s="45">
        <v>0</v>
      </c>
      <c r="M177" s="45">
        <v>0</v>
      </c>
      <c r="N177" s="45">
        <v>0</v>
      </c>
      <c r="O177" s="45">
        <v>0</v>
      </c>
      <c r="P177" s="46">
        <v>0</v>
      </c>
      <c r="Q177" s="45">
        <v>0</v>
      </c>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row>
    <row r="178" spans="1:170" s="3" customFormat="1" ht="128.25" hidden="1" customHeight="1" x14ac:dyDescent="0.25">
      <c r="A178" s="155"/>
      <c r="B178" s="155"/>
      <c r="C178" s="155"/>
      <c r="D178" s="155"/>
      <c r="E178" s="155"/>
      <c r="F178" s="155"/>
      <c r="G178" s="155"/>
      <c r="H178" s="155"/>
      <c r="I178" s="155"/>
      <c r="J178" s="155"/>
      <c r="K178" s="155"/>
      <c r="L178" s="155"/>
      <c r="M178" s="155"/>
      <c r="N178" s="155"/>
      <c r="O178" s="155"/>
      <c r="P178" s="155"/>
      <c r="Q178" s="155"/>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row>
    <row r="179" spans="1:170" s="3" customFormat="1" ht="123.75" hidden="1" customHeight="1" x14ac:dyDescent="0.25">
      <c r="A179" s="155"/>
      <c r="B179" s="155"/>
      <c r="C179" s="155"/>
      <c r="D179" s="155"/>
      <c r="E179" s="155"/>
      <c r="F179" s="155"/>
      <c r="G179" s="155"/>
      <c r="H179" s="155"/>
      <c r="I179" s="155"/>
      <c r="J179" s="155"/>
      <c r="K179" s="155"/>
      <c r="L179" s="155"/>
      <c r="M179" s="155"/>
      <c r="N179" s="155"/>
      <c r="O179" s="155"/>
      <c r="P179" s="155"/>
      <c r="Q179" s="155"/>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row>
    <row r="180" spans="1:170" s="3" customFormat="1" ht="253.5" customHeight="1" x14ac:dyDescent="0.25">
      <c r="A180" s="144" t="s">
        <v>35</v>
      </c>
      <c r="B180" s="93" t="s">
        <v>299</v>
      </c>
      <c r="C180" s="72"/>
      <c r="D180" s="72">
        <v>100</v>
      </c>
      <c r="E180" s="72">
        <v>100</v>
      </c>
      <c r="F180" s="72">
        <v>100</v>
      </c>
      <c r="G180" s="72">
        <v>100</v>
      </c>
      <c r="H180" s="72">
        <v>100</v>
      </c>
      <c r="I180" s="85" t="s">
        <v>184</v>
      </c>
      <c r="J180" s="85" t="s">
        <v>122</v>
      </c>
      <c r="K180" s="65" t="s">
        <v>9</v>
      </c>
      <c r="L180" s="45">
        <v>0</v>
      </c>
      <c r="M180" s="45">
        <v>0</v>
      </c>
      <c r="N180" s="45">
        <v>0</v>
      </c>
      <c r="O180" s="45">
        <v>0</v>
      </c>
      <c r="P180" s="46">
        <v>0</v>
      </c>
      <c r="Q180" s="45">
        <v>0</v>
      </c>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row>
    <row r="181" spans="1:170" s="3" customFormat="1" ht="227.25" customHeight="1" x14ac:dyDescent="0.25">
      <c r="A181" s="144"/>
      <c r="B181" s="93"/>
      <c r="C181" s="72"/>
      <c r="D181" s="72"/>
      <c r="E181" s="72"/>
      <c r="F181" s="72"/>
      <c r="G181" s="72"/>
      <c r="H181" s="72"/>
      <c r="I181" s="85"/>
      <c r="J181" s="85"/>
      <c r="K181" s="65" t="s">
        <v>4</v>
      </c>
      <c r="L181" s="45">
        <v>0</v>
      </c>
      <c r="M181" s="45">
        <v>0</v>
      </c>
      <c r="N181" s="45">
        <v>0</v>
      </c>
      <c r="O181" s="45">
        <v>0</v>
      </c>
      <c r="P181" s="46">
        <v>0</v>
      </c>
      <c r="Q181" s="45">
        <v>0</v>
      </c>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row>
    <row r="182" spans="1:170" s="3" customFormat="1" ht="409.5" customHeight="1" x14ac:dyDescent="0.25">
      <c r="A182" s="144"/>
      <c r="B182" s="93"/>
      <c r="C182" s="72"/>
      <c r="D182" s="72"/>
      <c r="E182" s="72"/>
      <c r="F182" s="72"/>
      <c r="G182" s="72"/>
      <c r="H182" s="72"/>
      <c r="I182" s="85"/>
      <c r="J182" s="85"/>
      <c r="K182" s="98" t="s">
        <v>21</v>
      </c>
      <c r="L182" s="73">
        <v>0</v>
      </c>
      <c r="M182" s="73">
        <v>0</v>
      </c>
      <c r="N182" s="73">
        <v>0</v>
      </c>
      <c r="O182" s="73">
        <v>0</v>
      </c>
      <c r="P182" s="84">
        <v>0</v>
      </c>
      <c r="Q182" s="73">
        <v>0</v>
      </c>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row>
    <row r="183" spans="1:170" s="3" customFormat="1" ht="204.75" customHeight="1" x14ac:dyDescent="0.25">
      <c r="A183" s="144"/>
      <c r="B183" s="93"/>
      <c r="C183" s="72"/>
      <c r="D183" s="72"/>
      <c r="E183" s="72"/>
      <c r="F183" s="72"/>
      <c r="G183" s="72"/>
      <c r="H183" s="72"/>
      <c r="I183" s="85"/>
      <c r="J183" s="85"/>
      <c r="K183" s="98"/>
      <c r="L183" s="73"/>
      <c r="M183" s="73"/>
      <c r="N183" s="73"/>
      <c r="O183" s="73"/>
      <c r="P183" s="84"/>
      <c r="Q183" s="73"/>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row>
    <row r="184" spans="1:170" s="3" customFormat="1" ht="409.5" customHeight="1" x14ac:dyDescent="0.25">
      <c r="A184" s="144"/>
      <c r="B184" s="93"/>
      <c r="C184" s="72"/>
      <c r="D184" s="72"/>
      <c r="E184" s="72"/>
      <c r="F184" s="72"/>
      <c r="G184" s="72"/>
      <c r="H184" s="72"/>
      <c r="I184" s="85"/>
      <c r="J184" s="85"/>
      <c r="K184" s="65" t="s">
        <v>5</v>
      </c>
      <c r="L184" s="45">
        <v>0</v>
      </c>
      <c r="M184" s="45">
        <v>0</v>
      </c>
      <c r="N184" s="45">
        <v>0</v>
      </c>
      <c r="O184" s="45">
        <v>0</v>
      </c>
      <c r="P184" s="46">
        <v>0</v>
      </c>
      <c r="Q184" s="45">
        <v>0</v>
      </c>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row>
    <row r="185" spans="1:170" s="3" customFormat="1" ht="181.5" customHeight="1" x14ac:dyDescent="0.25">
      <c r="A185" s="144"/>
      <c r="B185" s="93" t="s">
        <v>36</v>
      </c>
      <c r="C185" s="72"/>
      <c r="D185" s="72">
        <v>90</v>
      </c>
      <c r="E185" s="72">
        <v>90</v>
      </c>
      <c r="F185" s="72">
        <v>100</v>
      </c>
      <c r="G185" s="72">
        <v>100</v>
      </c>
      <c r="H185" s="72">
        <v>100</v>
      </c>
      <c r="I185" s="85" t="s">
        <v>233</v>
      </c>
      <c r="J185" s="85" t="s">
        <v>241</v>
      </c>
      <c r="K185" s="65" t="s">
        <v>9</v>
      </c>
      <c r="L185" s="45">
        <v>0</v>
      </c>
      <c r="M185" s="45">
        <v>0</v>
      </c>
      <c r="N185" s="45">
        <v>0</v>
      </c>
      <c r="O185" s="45">
        <v>0</v>
      </c>
      <c r="P185" s="46">
        <v>0</v>
      </c>
      <c r="Q185" s="45">
        <v>0</v>
      </c>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row>
    <row r="186" spans="1:170" s="3" customFormat="1" ht="141" customHeight="1" x14ac:dyDescent="0.25">
      <c r="A186" s="144"/>
      <c r="B186" s="93"/>
      <c r="C186" s="72"/>
      <c r="D186" s="72"/>
      <c r="E186" s="72"/>
      <c r="F186" s="72"/>
      <c r="G186" s="72"/>
      <c r="H186" s="72"/>
      <c r="I186" s="85"/>
      <c r="J186" s="85"/>
      <c r="K186" s="65" t="s">
        <v>4</v>
      </c>
      <c r="L186" s="45">
        <v>0</v>
      </c>
      <c r="M186" s="45">
        <v>0</v>
      </c>
      <c r="N186" s="45">
        <v>0</v>
      </c>
      <c r="O186" s="45">
        <v>0</v>
      </c>
      <c r="P186" s="46">
        <v>0</v>
      </c>
      <c r="Q186" s="45">
        <v>0</v>
      </c>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row>
    <row r="187" spans="1:170" s="3" customFormat="1" ht="264.75" customHeight="1" x14ac:dyDescent="0.25">
      <c r="A187" s="144"/>
      <c r="B187" s="93"/>
      <c r="C187" s="72"/>
      <c r="D187" s="72"/>
      <c r="E187" s="72"/>
      <c r="F187" s="72"/>
      <c r="G187" s="72"/>
      <c r="H187" s="72"/>
      <c r="I187" s="85"/>
      <c r="J187" s="85"/>
      <c r="K187" s="98" t="s">
        <v>21</v>
      </c>
      <c r="L187" s="73">
        <v>0</v>
      </c>
      <c r="M187" s="73">
        <v>0</v>
      </c>
      <c r="N187" s="73">
        <v>0</v>
      </c>
      <c r="O187" s="73">
        <v>0</v>
      </c>
      <c r="P187" s="84">
        <v>0</v>
      </c>
      <c r="Q187" s="73">
        <v>0</v>
      </c>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row>
    <row r="188" spans="1:170" s="3" customFormat="1" ht="39" customHeight="1" x14ac:dyDescent="0.25">
      <c r="A188" s="144"/>
      <c r="B188" s="93"/>
      <c r="C188" s="72"/>
      <c r="D188" s="72"/>
      <c r="E188" s="72"/>
      <c r="F188" s="72"/>
      <c r="G188" s="72"/>
      <c r="H188" s="72"/>
      <c r="I188" s="85"/>
      <c r="J188" s="85"/>
      <c r="K188" s="98"/>
      <c r="L188" s="73"/>
      <c r="M188" s="73"/>
      <c r="N188" s="73"/>
      <c r="O188" s="73"/>
      <c r="P188" s="84"/>
      <c r="Q188" s="73"/>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row>
    <row r="189" spans="1:170" s="3" customFormat="1" ht="190.5" customHeight="1" x14ac:dyDescent="0.25">
      <c r="A189" s="144"/>
      <c r="B189" s="93"/>
      <c r="C189" s="72"/>
      <c r="D189" s="72"/>
      <c r="E189" s="72"/>
      <c r="F189" s="72"/>
      <c r="G189" s="72"/>
      <c r="H189" s="72"/>
      <c r="I189" s="85"/>
      <c r="J189" s="85"/>
      <c r="K189" s="65" t="s">
        <v>5</v>
      </c>
      <c r="L189" s="45">
        <v>0</v>
      </c>
      <c r="M189" s="45">
        <v>0</v>
      </c>
      <c r="N189" s="45">
        <v>0</v>
      </c>
      <c r="O189" s="45">
        <v>0</v>
      </c>
      <c r="P189" s="46">
        <v>0</v>
      </c>
      <c r="Q189" s="45">
        <v>0</v>
      </c>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row>
    <row r="190" spans="1:170" s="3" customFormat="1" ht="219.75" customHeight="1" x14ac:dyDescent="0.25">
      <c r="A190" s="144"/>
      <c r="B190" s="93" t="s">
        <v>195</v>
      </c>
      <c r="C190" s="72"/>
      <c r="D190" s="72">
        <v>70</v>
      </c>
      <c r="E190" s="72">
        <v>70</v>
      </c>
      <c r="F190" s="72">
        <v>85</v>
      </c>
      <c r="G190" s="72">
        <v>100</v>
      </c>
      <c r="H190" s="72">
        <v>100</v>
      </c>
      <c r="I190" s="85" t="s">
        <v>300</v>
      </c>
      <c r="J190" s="85" t="s">
        <v>122</v>
      </c>
      <c r="K190" s="65" t="s">
        <v>9</v>
      </c>
      <c r="L190" s="45">
        <v>0</v>
      </c>
      <c r="M190" s="45">
        <v>0</v>
      </c>
      <c r="N190" s="45">
        <v>0</v>
      </c>
      <c r="O190" s="45">
        <v>0</v>
      </c>
      <c r="P190" s="46">
        <v>0</v>
      </c>
      <c r="Q190" s="45">
        <v>0</v>
      </c>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row>
    <row r="191" spans="1:170" s="3" customFormat="1" ht="231" customHeight="1" x14ac:dyDescent="0.25">
      <c r="A191" s="144"/>
      <c r="B191" s="93"/>
      <c r="C191" s="72"/>
      <c r="D191" s="72"/>
      <c r="E191" s="72"/>
      <c r="F191" s="72"/>
      <c r="G191" s="72"/>
      <c r="H191" s="72"/>
      <c r="I191" s="85"/>
      <c r="J191" s="85"/>
      <c r="K191" s="65" t="s">
        <v>4</v>
      </c>
      <c r="L191" s="45">
        <v>0</v>
      </c>
      <c r="M191" s="45">
        <v>0</v>
      </c>
      <c r="N191" s="45">
        <v>0</v>
      </c>
      <c r="O191" s="45">
        <v>0</v>
      </c>
      <c r="P191" s="46">
        <v>0</v>
      </c>
      <c r="Q191" s="45">
        <v>0</v>
      </c>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row>
    <row r="192" spans="1:170" s="3" customFormat="1" ht="381" customHeight="1" x14ac:dyDescent="0.25">
      <c r="A192" s="144"/>
      <c r="B192" s="93"/>
      <c r="C192" s="72"/>
      <c r="D192" s="72"/>
      <c r="E192" s="72"/>
      <c r="F192" s="72"/>
      <c r="G192" s="72"/>
      <c r="H192" s="72"/>
      <c r="I192" s="85"/>
      <c r="J192" s="85"/>
      <c r="K192" s="98" t="s">
        <v>21</v>
      </c>
      <c r="L192" s="73">
        <v>0</v>
      </c>
      <c r="M192" s="73">
        <v>0</v>
      </c>
      <c r="N192" s="73">
        <v>0</v>
      </c>
      <c r="O192" s="73">
        <v>0</v>
      </c>
      <c r="P192" s="84">
        <v>0</v>
      </c>
      <c r="Q192" s="73">
        <v>0</v>
      </c>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row>
    <row r="193" spans="1:170" s="3" customFormat="1" ht="248.25" customHeight="1" x14ac:dyDescent="0.25">
      <c r="A193" s="144"/>
      <c r="B193" s="93"/>
      <c r="C193" s="72"/>
      <c r="D193" s="72"/>
      <c r="E193" s="72"/>
      <c r="F193" s="72"/>
      <c r="G193" s="72"/>
      <c r="H193" s="72"/>
      <c r="I193" s="85"/>
      <c r="J193" s="85"/>
      <c r="K193" s="98"/>
      <c r="L193" s="73"/>
      <c r="M193" s="73"/>
      <c r="N193" s="73"/>
      <c r="O193" s="73"/>
      <c r="P193" s="84"/>
      <c r="Q193" s="73"/>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row>
    <row r="194" spans="1:170" s="3" customFormat="1" ht="409.5" customHeight="1" x14ac:dyDescent="0.25">
      <c r="A194" s="144"/>
      <c r="B194" s="93"/>
      <c r="C194" s="72"/>
      <c r="D194" s="72"/>
      <c r="E194" s="72"/>
      <c r="F194" s="72"/>
      <c r="G194" s="72"/>
      <c r="H194" s="72"/>
      <c r="I194" s="85"/>
      <c r="J194" s="85"/>
      <c r="K194" s="65" t="s">
        <v>5</v>
      </c>
      <c r="L194" s="45">
        <v>0</v>
      </c>
      <c r="M194" s="45">
        <v>0</v>
      </c>
      <c r="N194" s="45">
        <v>0</v>
      </c>
      <c r="O194" s="45">
        <v>0</v>
      </c>
      <c r="P194" s="46">
        <v>0</v>
      </c>
      <c r="Q194" s="45">
        <v>0</v>
      </c>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row>
    <row r="195" spans="1:170" s="3" customFormat="1" ht="192" customHeight="1" x14ac:dyDescent="0.25">
      <c r="A195" s="144"/>
      <c r="B195" s="93" t="s">
        <v>37</v>
      </c>
      <c r="C195" s="72"/>
      <c r="D195" s="72">
        <v>50</v>
      </c>
      <c r="E195" s="72">
        <v>55</v>
      </c>
      <c r="F195" s="72">
        <v>57</v>
      </c>
      <c r="G195" s="72">
        <v>60</v>
      </c>
      <c r="H195" s="72">
        <v>65</v>
      </c>
      <c r="I195" s="85" t="s">
        <v>185</v>
      </c>
      <c r="J195" s="85" t="s">
        <v>255</v>
      </c>
      <c r="K195" s="65" t="s">
        <v>9</v>
      </c>
      <c r="L195" s="45">
        <v>0</v>
      </c>
      <c r="M195" s="45">
        <v>0</v>
      </c>
      <c r="N195" s="45">
        <v>0</v>
      </c>
      <c r="O195" s="45">
        <v>0</v>
      </c>
      <c r="P195" s="46">
        <v>0</v>
      </c>
      <c r="Q195" s="45">
        <v>0</v>
      </c>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row>
    <row r="196" spans="1:170" s="3" customFormat="1" ht="174" customHeight="1" x14ac:dyDescent="0.25">
      <c r="A196" s="144"/>
      <c r="B196" s="93"/>
      <c r="C196" s="72"/>
      <c r="D196" s="72"/>
      <c r="E196" s="72"/>
      <c r="F196" s="72"/>
      <c r="G196" s="72"/>
      <c r="H196" s="72"/>
      <c r="I196" s="85"/>
      <c r="J196" s="85"/>
      <c r="K196" s="65" t="s">
        <v>4</v>
      </c>
      <c r="L196" s="45">
        <v>0</v>
      </c>
      <c r="M196" s="45">
        <v>0</v>
      </c>
      <c r="N196" s="45">
        <v>0</v>
      </c>
      <c r="O196" s="45">
        <v>0</v>
      </c>
      <c r="P196" s="46">
        <v>0</v>
      </c>
      <c r="Q196" s="45">
        <v>0</v>
      </c>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row>
    <row r="197" spans="1:170" s="3" customFormat="1" ht="155.25" customHeight="1" x14ac:dyDescent="0.25">
      <c r="A197" s="144"/>
      <c r="B197" s="93"/>
      <c r="C197" s="72"/>
      <c r="D197" s="72"/>
      <c r="E197" s="72"/>
      <c r="F197" s="72"/>
      <c r="G197" s="72"/>
      <c r="H197" s="72"/>
      <c r="I197" s="85"/>
      <c r="J197" s="85"/>
      <c r="K197" s="98" t="s">
        <v>21</v>
      </c>
      <c r="L197" s="73">
        <v>0</v>
      </c>
      <c r="M197" s="73">
        <v>0</v>
      </c>
      <c r="N197" s="73">
        <v>0</v>
      </c>
      <c r="O197" s="73">
        <v>0</v>
      </c>
      <c r="P197" s="84">
        <v>0</v>
      </c>
      <c r="Q197" s="73">
        <v>0</v>
      </c>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row>
    <row r="198" spans="1:170" s="3" customFormat="1" ht="105.75" customHeight="1" x14ac:dyDescent="0.25">
      <c r="A198" s="144"/>
      <c r="B198" s="93"/>
      <c r="C198" s="72"/>
      <c r="D198" s="72"/>
      <c r="E198" s="72"/>
      <c r="F198" s="72"/>
      <c r="G198" s="72"/>
      <c r="H198" s="72"/>
      <c r="I198" s="85"/>
      <c r="J198" s="85"/>
      <c r="K198" s="98"/>
      <c r="L198" s="73"/>
      <c r="M198" s="73"/>
      <c r="N198" s="73"/>
      <c r="O198" s="73"/>
      <c r="P198" s="84"/>
      <c r="Q198" s="73"/>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row>
    <row r="199" spans="1:170" s="3" customFormat="1" ht="209.25" customHeight="1" x14ac:dyDescent="0.25">
      <c r="A199" s="144"/>
      <c r="B199" s="93"/>
      <c r="C199" s="72"/>
      <c r="D199" s="72"/>
      <c r="E199" s="72"/>
      <c r="F199" s="72"/>
      <c r="G199" s="72"/>
      <c r="H199" s="72"/>
      <c r="I199" s="85"/>
      <c r="J199" s="85"/>
      <c r="K199" s="140" t="s">
        <v>5</v>
      </c>
      <c r="L199" s="73">
        <v>0</v>
      </c>
      <c r="M199" s="73">
        <v>0</v>
      </c>
      <c r="N199" s="73">
        <v>0</v>
      </c>
      <c r="O199" s="73">
        <v>0</v>
      </c>
      <c r="P199" s="84">
        <v>0</v>
      </c>
      <c r="Q199" s="73">
        <v>0</v>
      </c>
      <c r="R199" s="29">
        <v>0</v>
      </c>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row>
    <row r="200" spans="1:170" s="3" customFormat="1" ht="319.5" hidden="1" customHeight="1" x14ac:dyDescent="0.25">
      <c r="A200" s="144"/>
      <c r="B200" s="93"/>
      <c r="C200" s="72"/>
      <c r="D200" s="72"/>
      <c r="E200" s="72"/>
      <c r="F200" s="72"/>
      <c r="G200" s="72"/>
      <c r="H200" s="72"/>
      <c r="I200" s="85"/>
      <c r="J200" s="85"/>
      <c r="K200" s="140"/>
      <c r="L200" s="73"/>
      <c r="M200" s="73"/>
      <c r="N200" s="73"/>
      <c r="O200" s="73"/>
      <c r="P200" s="84"/>
      <c r="Q200" s="73"/>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row>
    <row r="201" spans="1:170" s="3" customFormat="1" ht="193.5" customHeight="1" x14ac:dyDescent="0.25">
      <c r="A201" s="144"/>
      <c r="B201" s="93" t="s">
        <v>38</v>
      </c>
      <c r="C201" s="72"/>
      <c r="D201" s="72">
        <v>20</v>
      </c>
      <c r="E201" s="72">
        <v>20</v>
      </c>
      <c r="F201" s="72">
        <v>25</v>
      </c>
      <c r="G201" s="72">
        <v>25</v>
      </c>
      <c r="H201" s="72">
        <v>30</v>
      </c>
      <c r="I201" s="85" t="s">
        <v>301</v>
      </c>
      <c r="J201" s="85" t="s">
        <v>97</v>
      </c>
      <c r="K201" s="65" t="s">
        <v>9</v>
      </c>
      <c r="L201" s="45">
        <v>0</v>
      </c>
      <c r="M201" s="45">
        <v>0</v>
      </c>
      <c r="N201" s="45">
        <v>0</v>
      </c>
      <c r="O201" s="45">
        <v>0</v>
      </c>
      <c r="P201" s="46">
        <v>0</v>
      </c>
      <c r="Q201" s="45">
        <v>0</v>
      </c>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row>
    <row r="202" spans="1:170" s="3" customFormat="1" ht="210" customHeight="1" x14ac:dyDescent="0.25">
      <c r="A202" s="144"/>
      <c r="B202" s="93"/>
      <c r="C202" s="72"/>
      <c r="D202" s="72"/>
      <c r="E202" s="72"/>
      <c r="F202" s="72"/>
      <c r="G202" s="72"/>
      <c r="H202" s="72"/>
      <c r="I202" s="85"/>
      <c r="J202" s="85"/>
      <c r="K202" s="65" t="s">
        <v>4</v>
      </c>
      <c r="L202" s="45">
        <v>0</v>
      </c>
      <c r="M202" s="45">
        <v>0</v>
      </c>
      <c r="N202" s="45">
        <v>0</v>
      </c>
      <c r="O202" s="45">
        <v>0</v>
      </c>
      <c r="P202" s="46">
        <v>0</v>
      </c>
      <c r="Q202" s="45">
        <v>0</v>
      </c>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row>
    <row r="203" spans="1:170" s="3" customFormat="1" ht="192.75" customHeight="1" x14ac:dyDescent="0.25">
      <c r="A203" s="144"/>
      <c r="B203" s="93"/>
      <c r="C203" s="72"/>
      <c r="D203" s="72"/>
      <c r="E203" s="72"/>
      <c r="F203" s="72"/>
      <c r="G203" s="72"/>
      <c r="H203" s="72"/>
      <c r="I203" s="85"/>
      <c r="J203" s="85"/>
      <c r="K203" s="98" t="s">
        <v>21</v>
      </c>
      <c r="L203" s="73">
        <f>SUM(M203:Q204)</f>
        <v>800</v>
      </c>
      <c r="M203" s="73">
        <v>0</v>
      </c>
      <c r="N203" s="73">
        <v>200</v>
      </c>
      <c r="O203" s="73">
        <v>200</v>
      </c>
      <c r="P203" s="84">
        <v>200</v>
      </c>
      <c r="Q203" s="73">
        <v>200</v>
      </c>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row>
    <row r="204" spans="1:170" s="3" customFormat="1" ht="179.25" customHeight="1" x14ac:dyDescent="0.25">
      <c r="A204" s="144"/>
      <c r="B204" s="93"/>
      <c r="C204" s="72"/>
      <c r="D204" s="72"/>
      <c r="E204" s="72"/>
      <c r="F204" s="72"/>
      <c r="G204" s="72"/>
      <c r="H204" s="72"/>
      <c r="I204" s="85"/>
      <c r="J204" s="85"/>
      <c r="K204" s="98"/>
      <c r="L204" s="73"/>
      <c r="M204" s="73"/>
      <c r="N204" s="73"/>
      <c r="O204" s="73"/>
      <c r="P204" s="84"/>
      <c r="Q204" s="73"/>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row>
    <row r="205" spans="1:170" s="3" customFormat="1" ht="235.5" customHeight="1" x14ac:dyDescent="0.25">
      <c r="A205" s="144"/>
      <c r="B205" s="93"/>
      <c r="C205" s="72"/>
      <c r="D205" s="72"/>
      <c r="E205" s="72"/>
      <c r="F205" s="72"/>
      <c r="G205" s="72"/>
      <c r="H205" s="72"/>
      <c r="I205" s="85"/>
      <c r="J205" s="85"/>
      <c r="K205" s="65" t="s">
        <v>5</v>
      </c>
      <c r="L205" s="45">
        <v>0</v>
      </c>
      <c r="M205" s="45">
        <v>0</v>
      </c>
      <c r="N205" s="45">
        <v>0</v>
      </c>
      <c r="O205" s="45">
        <v>0</v>
      </c>
      <c r="P205" s="46">
        <v>0</v>
      </c>
      <c r="Q205" s="45">
        <v>0</v>
      </c>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row>
    <row r="206" spans="1:170" s="3" customFormat="1" ht="164.25" customHeight="1" x14ac:dyDescent="0.25">
      <c r="A206" s="144"/>
      <c r="B206" s="93" t="s">
        <v>127</v>
      </c>
      <c r="C206" s="72">
        <f>SUM(D206:H210)</f>
        <v>230</v>
      </c>
      <c r="D206" s="72">
        <v>46</v>
      </c>
      <c r="E206" s="72">
        <v>46</v>
      </c>
      <c r="F206" s="72">
        <v>46</v>
      </c>
      <c r="G206" s="72">
        <v>46</v>
      </c>
      <c r="H206" s="72">
        <v>46</v>
      </c>
      <c r="I206" s="85" t="s">
        <v>186</v>
      </c>
      <c r="J206" s="85" t="s">
        <v>98</v>
      </c>
      <c r="K206" s="65" t="s">
        <v>9</v>
      </c>
      <c r="L206" s="45">
        <v>0</v>
      </c>
      <c r="M206" s="45">
        <v>0</v>
      </c>
      <c r="N206" s="45">
        <v>0</v>
      </c>
      <c r="O206" s="45">
        <v>0</v>
      </c>
      <c r="P206" s="46">
        <v>0</v>
      </c>
      <c r="Q206" s="45">
        <v>0</v>
      </c>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row>
    <row r="207" spans="1:170" s="3" customFormat="1" ht="132" customHeight="1" x14ac:dyDescent="0.25">
      <c r="A207" s="144"/>
      <c r="B207" s="93"/>
      <c r="C207" s="72"/>
      <c r="D207" s="72"/>
      <c r="E207" s="72"/>
      <c r="F207" s="72"/>
      <c r="G207" s="72"/>
      <c r="H207" s="72"/>
      <c r="I207" s="85"/>
      <c r="J207" s="85"/>
      <c r="K207" s="65" t="s">
        <v>4</v>
      </c>
      <c r="L207" s="45">
        <v>0</v>
      </c>
      <c r="M207" s="45">
        <v>0</v>
      </c>
      <c r="N207" s="45">
        <v>0</v>
      </c>
      <c r="O207" s="45">
        <v>0</v>
      </c>
      <c r="P207" s="46">
        <v>0</v>
      </c>
      <c r="Q207" s="45">
        <v>0</v>
      </c>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row>
    <row r="208" spans="1:170" s="3" customFormat="1" ht="259.5" customHeight="1" x14ac:dyDescent="0.25">
      <c r="A208" s="144"/>
      <c r="B208" s="93"/>
      <c r="C208" s="72"/>
      <c r="D208" s="72"/>
      <c r="E208" s="72"/>
      <c r="F208" s="72"/>
      <c r="G208" s="72"/>
      <c r="H208" s="72"/>
      <c r="I208" s="85"/>
      <c r="J208" s="85"/>
      <c r="K208" s="98" t="s">
        <v>21</v>
      </c>
      <c r="L208" s="73">
        <f>SUM(M208:Q209)</f>
        <v>60</v>
      </c>
      <c r="M208" s="73">
        <f>10</f>
        <v>10</v>
      </c>
      <c r="N208" s="73">
        <f>10+2.5</f>
        <v>12.5</v>
      </c>
      <c r="O208" s="73">
        <f t="shared" ref="O208:Q208" si="4">10+2.5</f>
        <v>12.5</v>
      </c>
      <c r="P208" s="73">
        <f t="shared" si="4"/>
        <v>12.5</v>
      </c>
      <c r="Q208" s="73">
        <f t="shared" si="4"/>
        <v>12.5</v>
      </c>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row>
    <row r="209" spans="1:170" s="3" customFormat="1" ht="81" customHeight="1" x14ac:dyDescent="0.25">
      <c r="A209" s="144"/>
      <c r="B209" s="93"/>
      <c r="C209" s="72"/>
      <c r="D209" s="72"/>
      <c r="E209" s="72"/>
      <c r="F209" s="72"/>
      <c r="G209" s="72"/>
      <c r="H209" s="72"/>
      <c r="I209" s="85"/>
      <c r="J209" s="85"/>
      <c r="K209" s="98"/>
      <c r="L209" s="73"/>
      <c r="M209" s="73"/>
      <c r="N209" s="73"/>
      <c r="O209" s="73"/>
      <c r="P209" s="73"/>
      <c r="Q209" s="73"/>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M209" s="29"/>
      <c r="EN209" s="29"/>
      <c r="EO209" s="29"/>
      <c r="EP209" s="29"/>
      <c r="EQ209" s="29"/>
      <c r="ER209" s="29"/>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row>
    <row r="210" spans="1:170" s="3" customFormat="1" ht="157.5" customHeight="1" x14ac:dyDescent="0.25">
      <c r="A210" s="144"/>
      <c r="B210" s="93"/>
      <c r="C210" s="72"/>
      <c r="D210" s="72"/>
      <c r="E210" s="72"/>
      <c r="F210" s="72"/>
      <c r="G210" s="72"/>
      <c r="H210" s="72"/>
      <c r="I210" s="85"/>
      <c r="J210" s="85"/>
      <c r="K210" s="65" t="s">
        <v>5</v>
      </c>
      <c r="L210" s="45">
        <v>0</v>
      </c>
      <c r="M210" s="45">
        <v>0</v>
      </c>
      <c r="N210" s="45">
        <v>0</v>
      </c>
      <c r="O210" s="45">
        <v>0</v>
      </c>
      <c r="P210" s="46">
        <v>0</v>
      </c>
      <c r="Q210" s="45">
        <v>0</v>
      </c>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row>
    <row r="211" spans="1:170" s="3" customFormat="1" ht="162" customHeight="1" x14ac:dyDescent="0.25">
      <c r="A211" s="144"/>
      <c r="B211" s="93" t="s">
        <v>39</v>
      </c>
      <c r="C211" s="72"/>
      <c r="D211" s="72">
        <v>20</v>
      </c>
      <c r="E211" s="72">
        <v>50</v>
      </c>
      <c r="F211" s="72">
        <v>70</v>
      </c>
      <c r="G211" s="72">
        <v>85</v>
      </c>
      <c r="H211" s="72">
        <v>100</v>
      </c>
      <c r="I211" s="85" t="s">
        <v>336</v>
      </c>
      <c r="J211" s="85" t="s">
        <v>275</v>
      </c>
      <c r="K211" s="65" t="s">
        <v>9</v>
      </c>
      <c r="L211" s="45">
        <v>0</v>
      </c>
      <c r="M211" s="45">
        <v>0</v>
      </c>
      <c r="N211" s="45">
        <v>0</v>
      </c>
      <c r="O211" s="45">
        <v>0</v>
      </c>
      <c r="P211" s="46">
        <v>0</v>
      </c>
      <c r="Q211" s="45">
        <v>0</v>
      </c>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row>
    <row r="212" spans="1:170" s="3" customFormat="1" ht="196.5" customHeight="1" x14ac:dyDescent="0.25">
      <c r="A212" s="144"/>
      <c r="B212" s="93"/>
      <c r="C212" s="72"/>
      <c r="D212" s="72"/>
      <c r="E212" s="72"/>
      <c r="F212" s="72"/>
      <c r="G212" s="72"/>
      <c r="H212" s="72"/>
      <c r="I212" s="85"/>
      <c r="J212" s="85"/>
      <c r="K212" s="65" t="s">
        <v>4</v>
      </c>
      <c r="L212" s="45">
        <v>0</v>
      </c>
      <c r="M212" s="45">
        <v>0</v>
      </c>
      <c r="N212" s="45">
        <v>0</v>
      </c>
      <c r="O212" s="45">
        <v>0</v>
      </c>
      <c r="P212" s="46">
        <v>0</v>
      </c>
      <c r="Q212" s="45">
        <v>0</v>
      </c>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row>
    <row r="213" spans="1:170" s="3" customFormat="1" ht="177" customHeight="1" x14ac:dyDescent="0.25">
      <c r="A213" s="144"/>
      <c r="B213" s="93"/>
      <c r="C213" s="72"/>
      <c r="D213" s="72"/>
      <c r="E213" s="72"/>
      <c r="F213" s="72"/>
      <c r="G213" s="72"/>
      <c r="H213" s="72"/>
      <c r="I213" s="85"/>
      <c r="J213" s="85"/>
      <c r="K213" s="98" t="s">
        <v>21</v>
      </c>
      <c r="L213" s="73">
        <v>0</v>
      </c>
      <c r="M213" s="73">
        <v>0</v>
      </c>
      <c r="N213" s="73">
        <v>0</v>
      </c>
      <c r="O213" s="73">
        <v>0</v>
      </c>
      <c r="P213" s="84">
        <v>0</v>
      </c>
      <c r="Q213" s="73">
        <v>0</v>
      </c>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row>
    <row r="214" spans="1:170" s="3" customFormat="1" ht="171" customHeight="1" x14ac:dyDescent="0.25">
      <c r="A214" s="144"/>
      <c r="B214" s="93"/>
      <c r="C214" s="72"/>
      <c r="D214" s="72"/>
      <c r="E214" s="72"/>
      <c r="F214" s="72"/>
      <c r="G214" s="72"/>
      <c r="H214" s="72"/>
      <c r="I214" s="85"/>
      <c r="J214" s="85"/>
      <c r="K214" s="98"/>
      <c r="L214" s="73"/>
      <c r="M214" s="73"/>
      <c r="N214" s="73"/>
      <c r="O214" s="73"/>
      <c r="P214" s="84"/>
      <c r="Q214" s="73"/>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row>
    <row r="215" spans="1:170" s="3" customFormat="1" ht="297.75" customHeight="1" x14ac:dyDescent="0.25">
      <c r="A215" s="144"/>
      <c r="B215" s="93"/>
      <c r="C215" s="72"/>
      <c r="D215" s="72"/>
      <c r="E215" s="72"/>
      <c r="F215" s="72"/>
      <c r="G215" s="72"/>
      <c r="H215" s="72"/>
      <c r="I215" s="85"/>
      <c r="J215" s="85"/>
      <c r="K215" s="65" t="s">
        <v>5</v>
      </c>
      <c r="L215" s="45">
        <v>0</v>
      </c>
      <c r="M215" s="45">
        <v>0</v>
      </c>
      <c r="N215" s="45">
        <v>0</v>
      </c>
      <c r="O215" s="45">
        <v>0</v>
      </c>
      <c r="P215" s="46">
        <v>0</v>
      </c>
      <c r="Q215" s="45">
        <v>0</v>
      </c>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row>
    <row r="216" spans="1:170" s="3" customFormat="1" ht="157.5" customHeight="1" x14ac:dyDescent="0.25">
      <c r="A216" s="144"/>
      <c r="B216" s="74" t="s">
        <v>302</v>
      </c>
      <c r="C216" s="99">
        <f>SUM(D216:H221)</f>
        <v>35000</v>
      </c>
      <c r="D216" s="99">
        <v>7000</v>
      </c>
      <c r="E216" s="99">
        <v>7000</v>
      </c>
      <c r="F216" s="99">
        <v>7000</v>
      </c>
      <c r="G216" s="99">
        <v>7000</v>
      </c>
      <c r="H216" s="99">
        <v>7000</v>
      </c>
      <c r="I216" s="85" t="s">
        <v>337</v>
      </c>
      <c r="J216" s="104" t="s">
        <v>380</v>
      </c>
      <c r="K216" s="65" t="s">
        <v>9</v>
      </c>
      <c r="L216" s="45">
        <v>0</v>
      </c>
      <c r="M216" s="45">
        <v>0</v>
      </c>
      <c r="N216" s="45">
        <v>0</v>
      </c>
      <c r="O216" s="45">
        <v>0</v>
      </c>
      <c r="P216" s="46">
        <v>0</v>
      </c>
      <c r="Q216" s="45">
        <v>0</v>
      </c>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row>
    <row r="217" spans="1:170" s="3" customFormat="1" ht="189.75" customHeight="1" x14ac:dyDescent="0.25">
      <c r="A217" s="144"/>
      <c r="B217" s="75"/>
      <c r="C217" s="100"/>
      <c r="D217" s="100"/>
      <c r="E217" s="100"/>
      <c r="F217" s="100"/>
      <c r="G217" s="100"/>
      <c r="H217" s="100"/>
      <c r="I217" s="85"/>
      <c r="J217" s="105"/>
      <c r="K217" s="65" t="s">
        <v>4</v>
      </c>
      <c r="L217" s="45">
        <v>0</v>
      </c>
      <c r="M217" s="45">
        <v>0</v>
      </c>
      <c r="N217" s="45">
        <v>0</v>
      </c>
      <c r="O217" s="45">
        <v>0</v>
      </c>
      <c r="P217" s="46">
        <v>0</v>
      </c>
      <c r="Q217" s="45">
        <v>0</v>
      </c>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row>
    <row r="218" spans="1:170" s="3" customFormat="1" ht="256.5" customHeight="1" x14ac:dyDescent="0.25">
      <c r="A218" s="144"/>
      <c r="B218" s="75"/>
      <c r="C218" s="100"/>
      <c r="D218" s="100"/>
      <c r="E218" s="100"/>
      <c r="F218" s="100"/>
      <c r="G218" s="100"/>
      <c r="H218" s="100"/>
      <c r="I218" s="85"/>
      <c r="J218" s="105"/>
      <c r="K218" s="98" t="s">
        <v>21</v>
      </c>
      <c r="L218" s="73">
        <v>0</v>
      </c>
      <c r="M218" s="73">
        <v>0</v>
      </c>
      <c r="N218" s="73">
        <v>0</v>
      </c>
      <c r="O218" s="73">
        <v>0</v>
      </c>
      <c r="P218" s="84">
        <v>0</v>
      </c>
      <c r="Q218" s="73">
        <v>0</v>
      </c>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row>
    <row r="219" spans="1:170" s="3" customFormat="1" ht="105" customHeight="1" x14ac:dyDescent="0.25">
      <c r="A219" s="144"/>
      <c r="B219" s="75"/>
      <c r="C219" s="100"/>
      <c r="D219" s="100"/>
      <c r="E219" s="100"/>
      <c r="F219" s="100"/>
      <c r="G219" s="100"/>
      <c r="H219" s="100"/>
      <c r="I219" s="85"/>
      <c r="J219" s="105"/>
      <c r="K219" s="98"/>
      <c r="L219" s="73"/>
      <c r="M219" s="73"/>
      <c r="N219" s="73"/>
      <c r="O219" s="73"/>
      <c r="P219" s="84"/>
      <c r="Q219" s="73"/>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row>
    <row r="220" spans="1:170" s="3" customFormat="1" ht="312.75" customHeight="1" x14ac:dyDescent="0.25">
      <c r="A220" s="144"/>
      <c r="B220" s="75"/>
      <c r="C220" s="100"/>
      <c r="D220" s="100"/>
      <c r="E220" s="100"/>
      <c r="F220" s="100"/>
      <c r="G220" s="100"/>
      <c r="H220" s="100"/>
      <c r="I220" s="85"/>
      <c r="J220" s="105"/>
      <c r="K220" s="110" t="s">
        <v>5</v>
      </c>
      <c r="L220" s="112">
        <v>0</v>
      </c>
      <c r="M220" s="112">
        <v>0</v>
      </c>
      <c r="N220" s="112">
        <v>0</v>
      </c>
      <c r="O220" s="112">
        <v>0</v>
      </c>
      <c r="P220" s="120">
        <v>0</v>
      </c>
      <c r="Q220" s="73">
        <v>0</v>
      </c>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row>
    <row r="221" spans="1:170" s="3" customFormat="1" ht="66.75" customHeight="1" x14ac:dyDescent="0.25">
      <c r="A221" s="144"/>
      <c r="B221" s="76"/>
      <c r="C221" s="101"/>
      <c r="D221" s="101"/>
      <c r="E221" s="101"/>
      <c r="F221" s="101"/>
      <c r="G221" s="101"/>
      <c r="H221" s="101"/>
      <c r="I221" s="85"/>
      <c r="J221" s="106"/>
      <c r="K221" s="111"/>
      <c r="L221" s="113"/>
      <c r="M221" s="113"/>
      <c r="N221" s="113"/>
      <c r="O221" s="113"/>
      <c r="P221" s="138"/>
      <c r="Q221" s="73"/>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row>
    <row r="222" spans="1:170" s="3" customFormat="1" ht="134.25" customHeight="1" x14ac:dyDescent="0.25">
      <c r="A222" s="144"/>
      <c r="B222" s="93"/>
      <c r="C222" s="72"/>
      <c r="D222" s="72"/>
      <c r="E222" s="72"/>
      <c r="F222" s="72"/>
      <c r="G222" s="72"/>
      <c r="H222" s="72"/>
      <c r="I222" s="85" t="s">
        <v>411</v>
      </c>
      <c r="J222" s="85" t="s">
        <v>388</v>
      </c>
      <c r="K222" s="65" t="s">
        <v>9</v>
      </c>
      <c r="L222" s="45">
        <v>0</v>
      </c>
      <c r="M222" s="45">
        <v>0</v>
      </c>
      <c r="N222" s="45">
        <v>0</v>
      </c>
      <c r="O222" s="45">
        <v>0</v>
      </c>
      <c r="P222" s="46">
        <v>0</v>
      </c>
      <c r="Q222" s="45">
        <v>0</v>
      </c>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row>
    <row r="223" spans="1:170" s="3" customFormat="1" ht="153" customHeight="1" x14ac:dyDescent="0.25">
      <c r="A223" s="144"/>
      <c r="B223" s="93"/>
      <c r="C223" s="72"/>
      <c r="D223" s="72"/>
      <c r="E223" s="72"/>
      <c r="F223" s="72"/>
      <c r="G223" s="72"/>
      <c r="H223" s="72"/>
      <c r="I223" s="85"/>
      <c r="J223" s="85"/>
      <c r="K223" s="65" t="s">
        <v>4</v>
      </c>
      <c r="L223" s="45">
        <v>0</v>
      </c>
      <c r="M223" s="45">
        <v>0</v>
      </c>
      <c r="N223" s="45">
        <v>0</v>
      </c>
      <c r="O223" s="45">
        <v>0</v>
      </c>
      <c r="P223" s="46">
        <v>0</v>
      </c>
      <c r="Q223" s="45">
        <v>0</v>
      </c>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row>
    <row r="224" spans="1:170" s="3" customFormat="1" ht="149.25" customHeight="1" x14ac:dyDescent="0.25">
      <c r="A224" s="144"/>
      <c r="B224" s="93"/>
      <c r="C224" s="72"/>
      <c r="D224" s="72"/>
      <c r="E224" s="72"/>
      <c r="F224" s="72"/>
      <c r="G224" s="72"/>
      <c r="H224" s="72"/>
      <c r="I224" s="85"/>
      <c r="J224" s="85"/>
      <c r="K224" s="98" t="s">
        <v>21</v>
      </c>
      <c r="L224" s="73">
        <v>0</v>
      </c>
      <c r="M224" s="73">
        <v>0</v>
      </c>
      <c r="N224" s="73">
        <v>0</v>
      </c>
      <c r="O224" s="73">
        <v>0</v>
      </c>
      <c r="P224" s="84">
        <v>0</v>
      </c>
      <c r="Q224" s="73">
        <v>0</v>
      </c>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row>
    <row r="225" spans="1:170" s="3" customFormat="1" ht="127.5" customHeight="1" x14ac:dyDescent="0.25">
      <c r="A225" s="144"/>
      <c r="B225" s="93"/>
      <c r="C225" s="72"/>
      <c r="D225" s="72"/>
      <c r="E225" s="72"/>
      <c r="F225" s="72"/>
      <c r="G225" s="72"/>
      <c r="H225" s="72"/>
      <c r="I225" s="85"/>
      <c r="J225" s="85"/>
      <c r="K225" s="98"/>
      <c r="L225" s="73"/>
      <c r="M225" s="73"/>
      <c r="N225" s="73"/>
      <c r="O225" s="73"/>
      <c r="P225" s="84"/>
      <c r="Q225" s="73"/>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row>
    <row r="226" spans="1:170" s="3" customFormat="1" ht="123.75" customHeight="1" x14ac:dyDescent="0.25">
      <c r="A226" s="144"/>
      <c r="B226" s="93"/>
      <c r="C226" s="72"/>
      <c r="D226" s="72"/>
      <c r="E226" s="72"/>
      <c r="F226" s="72"/>
      <c r="G226" s="72"/>
      <c r="H226" s="72"/>
      <c r="I226" s="85"/>
      <c r="J226" s="85"/>
      <c r="K226" s="65" t="s">
        <v>5</v>
      </c>
      <c r="L226" s="45">
        <v>0</v>
      </c>
      <c r="M226" s="45">
        <v>0</v>
      </c>
      <c r="N226" s="45">
        <v>0</v>
      </c>
      <c r="O226" s="45">
        <v>0</v>
      </c>
      <c r="P226" s="46">
        <v>0</v>
      </c>
      <c r="Q226" s="45">
        <v>0</v>
      </c>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row>
    <row r="227" spans="1:170" s="3" customFormat="1" ht="254.25" customHeight="1" x14ac:dyDescent="0.25">
      <c r="A227" s="144"/>
      <c r="B227" s="93" t="s">
        <v>303</v>
      </c>
      <c r="C227" s="72"/>
      <c r="D227" s="72">
        <v>80</v>
      </c>
      <c r="E227" s="72">
        <v>80</v>
      </c>
      <c r="F227" s="72">
        <v>85</v>
      </c>
      <c r="G227" s="72">
        <v>85</v>
      </c>
      <c r="H227" s="72">
        <v>90</v>
      </c>
      <c r="I227" s="85" t="s">
        <v>410</v>
      </c>
      <c r="J227" s="85" t="s">
        <v>395</v>
      </c>
      <c r="K227" s="65" t="s">
        <v>9</v>
      </c>
      <c r="L227" s="45">
        <v>0</v>
      </c>
      <c r="M227" s="45">
        <v>0</v>
      </c>
      <c r="N227" s="45">
        <v>0</v>
      </c>
      <c r="O227" s="45">
        <v>0</v>
      </c>
      <c r="P227" s="46">
        <v>0</v>
      </c>
      <c r="Q227" s="45">
        <v>0</v>
      </c>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row>
    <row r="228" spans="1:170" s="3" customFormat="1" ht="408" customHeight="1" x14ac:dyDescent="0.25">
      <c r="A228" s="144"/>
      <c r="B228" s="93"/>
      <c r="C228" s="72"/>
      <c r="D228" s="72"/>
      <c r="E228" s="72"/>
      <c r="F228" s="72"/>
      <c r="G228" s="72"/>
      <c r="H228" s="72"/>
      <c r="I228" s="85"/>
      <c r="J228" s="85"/>
      <c r="K228" s="65" t="s">
        <v>4</v>
      </c>
      <c r="L228" s="45">
        <v>0</v>
      </c>
      <c r="M228" s="45">
        <v>0</v>
      </c>
      <c r="N228" s="45">
        <v>0</v>
      </c>
      <c r="O228" s="45">
        <v>0</v>
      </c>
      <c r="P228" s="46">
        <v>0</v>
      </c>
      <c r="Q228" s="45">
        <v>0</v>
      </c>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row>
    <row r="229" spans="1:170" s="3" customFormat="1" ht="319.5" customHeight="1" x14ac:dyDescent="0.25">
      <c r="A229" s="144"/>
      <c r="B229" s="93"/>
      <c r="C229" s="72"/>
      <c r="D229" s="72"/>
      <c r="E229" s="72"/>
      <c r="F229" s="72"/>
      <c r="G229" s="72"/>
      <c r="H229" s="72"/>
      <c r="I229" s="85"/>
      <c r="J229" s="85"/>
      <c r="K229" s="98" t="s">
        <v>21</v>
      </c>
      <c r="L229" s="73">
        <v>0</v>
      </c>
      <c r="M229" s="73">
        <v>0</v>
      </c>
      <c r="N229" s="73">
        <v>0</v>
      </c>
      <c r="O229" s="73">
        <v>0</v>
      </c>
      <c r="P229" s="84">
        <v>0</v>
      </c>
      <c r="Q229" s="73">
        <v>0</v>
      </c>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row>
    <row r="230" spans="1:170" s="3" customFormat="1" ht="157.5" customHeight="1" x14ac:dyDescent="0.25">
      <c r="A230" s="144"/>
      <c r="B230" s="93"/>
      <c r="C230" s="72"/>
      <c r="D230" s="72"/>
      <c r="E230" s="72"/>
      <c r="F230" s="72"/>
      <c r="G230" s="72"/>
      <c r="H230" s="72"/>
      <c r="I230" s="85"/>
      <c r="J230" s="85"/>
      <c r="K230" s="98"/>
      <c r="L230" s="73"/>
      <c r="M230" s="73"/>
      <c r="N230" s="73"/>
      <c r="O230" s="73"/>
      <c r="P230" s="84"/>
      <c r="Q230" s="73"/>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row>
    <row r="231" spans="1:170" s="3" customFormat="1" ht="249" customHeight="1" x14ac:dyDescent="0.25">
      <c r="A231" s="144"/>
      <c r="B231" s="93"/>
      <c r="C231" s="72"/>
      <c r="D231" s="72"/>
      <c r="E231" s="72"/>
      <c r="F231" s="72"/>
      <c r="G231" s="72"/>
      <c r="H231" s="72"/>
      <c r="I231" s="85"/>
      <c r="J231" s="85"/>
      <c r="K231" s="65" t="s">
        <v>5</v>
      </c>
      <c r="L231" s="45">
        <v>0</v>
      </c>
      <c r="M231" s="45">
        <v>0</v>
      </c>
      <c r="N231" s="45">
        <v>0</v>
      </c>
      <c r="O231" s="45">
        <v>0</v>
      </c>
      <c r="P231" s="46">
        <v>0</v>
      </c>
      <c r="Q231" s="45">
        <v>0</v>
      </c>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row>
    <row r="232" spans="1:170" s="3" customFormat="1" ht="138.75" customHeight="1" x14ac:dyDescent="0.25">
      <c r="A232" s="77" t="s">
        <v>40</v>
      </c>
      <c r="B232" s="93" t="s">
        <v>210</v>
      </c>
      <c r="C232" s="72">
        <f>SUM(D232:H236)</f>
        <v>450</v>
      </c>
      <c r="D232" s="72">
        <v>90</v>
      </c>
      <c r="E232" s="72">
        <v>90</v>
      </c>
      <c r="F232" s="72">
        <v>90</v>
      </c>
      <c r="G232" s="72">
        <v>90</v>
      </c>
      <c r="H232" s="72">
        <v>90</v>
      </c>
      <c r="I232" s="85" t="s">
        <v>72</v>
      </c>
      <c r="J232" s="85" t="s">
        <v>266</v>
      </c>
      <c r="K232" s="65" t="s">
        <v>9</v>
      </c>
      <c r="L232" s="45">
        <v>0</v>
      </c>
      <c r="M232" s="45">
        <v>0</v>
      </c>
      <c r="N232" s="45">
        <v>0</v>
      </c>
      <c r="O232" s="45">
        <v>0</v>
      </c>
      <c r="P232" s="46">
        <v>0</v>
      </c>
      <c r="Q232" s="45">
        <v>0</v>
      </c>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row>
    <row r="233" spans="1:170" s="3" customFormat="1" ht="344.25" customHeight="1" x14ac:dyDescent="0.25">
      <c r="A233" s="78"/>
      <c r="B233" s="93"/>
      <c r="C233" s="72"/>
      <c r="D233" s="72"/>
      <c r="E233" s="72"/>
      <c r="F233" s="72"/>
      <c r="G233" s="72"/>
      <c r="H233" s="72"/>
      <c r="I233" s="85"/>
      <c r="J233" s="85"/>
      <c r="K233" s="65" t="s">
        <v>4</v>
      </c>
      <c r="L233" s="45">
        <v>0</v>
      </c>
      <c r="M233" s="45">
        <v>0</v>
      </c>
      <c r="N233" s="45">
        <v>0</v>
      </c>
      <c r="O233" s="45">
        <v>0</v>
      </c>
      <c r="P233" s="46">
        <v>0</v>
      </c>
      <c r="Q233" s="45">
        <v>0</v>
      </c>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row>
    <row r="234" spans="1:170" s="3" customFormat="1" ht="409.6" customHeight="1" x14ac:dyDescent="0.25">
      <c r="A234" s="78"/>
      <c r="B234" s="93"/>
      <c r="C234" s="72"/>
      <c r="D234" s="72"/>
      <c r="E234" s="72"/>
      <c r="F234" s="72"/>
      <c r="G234" s="72"/>
      <c r="H234" s="72"/>
      <c r="I234" s="85"/>
      <c r="J234" s="85"/>
      <c r="K234" s="98" t="s">
        <v>21</v>
      </c>
      <c r="L234" s="73">
        <v>0</v>
      </c>
      <c r="M234" s="73">
        <v>0</v>
      </c>
      <c r="N234" s="73">
        <v>0</v>
      </c>
      <c r="O234" s="73">
        <v>0</v>
      </c>
      <c r="P234" s="84">
        <v>0</v>
      </c>
      <c r="Q234" s="73">
        <v>0</v>
      </c>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row>
    <row r="235" spans="1:170" s="3" customFormat="1" ht="371.25" customHeight="1" x14ac:dyDescent="0.25">
      <c r="A235" s="78"/>
      <c r="B235" s="93"/>
      <c r="C235" s="72"/>
      <c r="D235" s="72"/>
      <c r="E235" s="72"/>
      <c r="F235" s="72"/>
      <c r="G235" s="72"/>
      <c r="H235" s="72"/>
      <c r="I235" s="85"/>
      <c r="J235" s="85"/>
      <c r="K235" s="98"/>
      <c r="L235" s="73"/>
      <c r="M235" s="73"/>
      <c r="N235" s="73"/>
      <c r="O235" s="73"/>
      <c r="P235" s="84"/>
      <c r="Q235" s="73"/>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M235" s="29"/>
      <c r="EN235" s="29"/>
      <c r="EO235" s="29"/>
      <c r="EP235" s="29"/>
      <c r="EQ235" s="29"/>
      <c r="ER235" s="29"/>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row>
    <row r="236" spans="1:170" s="3" customFormat="1" ht="409.6" customHeight="1" x14ac:dyDescent="0.25">
      <c r="A236" s="78"/>
      <c r="B236" s="93"/>
      <c r="C236" s="72"/>
      <c r="D236" s="72"/>
      <c r="E236" s="72"/>
      <c r="F236" s="72"/>
      <c r="G236" s="72"/>
      <c r="H236" s="72"/>
      <c r="I236" s="85"/>
      <c r="J236" s="85"/>
      <c r="K236" s="65" t="s">
        <v>5</v>
      </c>
      <c r="L236" s="45">
        <v>0</v>
      </c>
      <c r="M236" s="45">
        <v>0</v>
      </c>
      <c r="N236" s="45">
        <v>0</v>
      </c>
      <c r="O236" s="45">
        <v>0</v>
      </c>
      <c r="P236" s="46">
        <v>0</v>
      </c>
      <c r="Q236" s="45">
        <v>0</v>
      </c>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row>
    <row r="237" spans="1:170" s="3" customFormat="1" ht="208.5" customHeight="1" x14ac:dyDescent="0.25">
      <c r="A237" s="77" t="s">
        <v>41</v>
      </c>
      <c r="B237" s="103" t="s">
        <v>129</v>
      </c>
      <c r="C237" s="125">
        <f>SUM(D237:H241)</f>
        <v>230</v>
      </c>
      <c r="D237" s="125">
        <v>46</v>
      </c>
      <c r="E237" s="125">
        <v>46</v>
      </c>
      <c r="F237" s="125">
        <v>46</v>
      </c>
      <c r="G237" s="125">
        <v>46</v>
      </c>
      <c r="H237" s="125">
        <v>46</v>
      </c>
      <c r="I237" s="85" t="s">
        <v>43</v>
      </c>
      <c r="J237" s="85" t="s">
        <v>211</v>
      </c>
      <c r="K237" s="65" t="s">
        <v>9</v>
      </c>
      <c r="L237" s="45">
        <v>0</v>
      </c>
      <c r="M237" s="45">
        <v>0</v>
      </c>
      <c r="N237" s="45">
        <v>0</v>
      </c>
      <c r="O237" s="45">
        <v>0</v>
      </c>
      <c r="P237" s="46">
        <v>0</v>
      </c>
      <c r="Q237" s="45">
        <v>0</v>
      </c>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row>
    <row r="238" spans="1:170" s="3" customFormat="1" ht="231.75" customHeight="1" x14ac:dyDescent="0.25">
      <c r="A238" s="78"/>
      <c r="B238" s="103"/>
      <c r="C238" s="125"/>
      <c r="D238" s="125"/>
      <c r="E238" s="125"/>
      <c r="F238" s="125"/>
      <c r="G238" s="125"/>
      <c r="H238" s="125"/>
      <c r="I238" s="85"/>
      <c r="J238" s="85"/>
      <c r="K238" s="65" t="s">
        <v>4</v>
      </c>
      <c r="L238" s="45">
        <v>0</v>
      </c>
      <c r="M238" s="45">
        <v>0</v>
      </c>
      <c r="N238" s="45">
        <v>0</v>
      </c>
      <c r="O238" s="45">
        <v>0</v>
      </c>
      <c r="P238" s="46">
        <v>0</v>
      </c>
      <c r="Q238" s="45">
        <v>0</v>
      </c>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M238" s="29"/>
      <c r="EN238" s="29"/>
      <c r="EO238" s="29"/>
      <c r="EP238" s="29"/>
      <c r="EQ238" s="29"/>
      <c r="ER238" s="29"/>
      <c r="ES238" s="29"/>
      <c r="ET238" s="29"/>
      <c r="EU238" s="29"/>
      <c r="EV238" s="29"/>
      <c r="EW238" s="29"/>
      <c r="EX238" s="29"/>
      <c r="EY238" s="29"/>
      <c r="EZ238" s="29"/>
      <c r="FA238" s="29"/>
      <c r="FB238" s="29"/>
      <c r="FC238" s="29"/>
      <c r="FD238" s="29"/>
      <c r="FE238" s="29"/>
      <c r="FF238" s="29"/>
      <c r="FG238" s="29"/>
      <c r="FH238" s="29"/>
      <c r="FI238" s="29"/>
      <c r="FJ238" s="29"/>
      <c r="FK238" s="29"/>
      <c r="FL238" s="29"/>
      <c r="FM238" s="29"/>
      <c r="FN238" s="29"/>
    </row>
    <row r="239" spans="1:170" s="3" customFormat="1" ht="232.5" customHeight="1" x14ac:dyDescent="0.25">
      <c r="A239" s="78"/>
      <c r="B239" s="103"/>
      <c r="C239" s="125"/>
      <c r="D239" s="125"/>
      <c r="E239" s="125"/>
      <c r="F239" s="125"/>
      <c r="G239" s="125"/>
      <c r="H239" s="125"/>
      <c r="I239" s="85"/>
      <c r="J239" s="85"/>
      <c r="K239" s="98" t="s">
        <v>21</v>
      </c>
      <c r="L239" s="73">
        <f>SUM(M239:Q240)</f>
        <v>25</v>
      </c>
      <c r="M239" s="73">
        <v>5</v>
      </c>
      <c r="N239" s="73">
        <v>5</v>
      </c>
      <c r="O239" s="73">
        <v>5</v>
      </c>
      <c r="P239" s="84">
        <v>5</v>
      </c>
      <c r="Q239" s="84">
        <v>5</v>
      </c>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row>
    <row r="240" spans="1:170" s="3" customFormat="1" ht="236.25" customHeight="1" x14ac:dyDescent="0.25">
      <c r="A240" s="78"/>
      <c r="B240" s="103"/>
      <c r="C240" s="125"/>
      <c r="D240" s="125"/>
      <c r="E240" s="125"/>
      <c r="F240" s="125"/>
      <c r="G240" s="125"/>
      <c r="H240" s="125"/>
      <c r="I240" s="85"/>
      <c r="J240" s="85"/>
      <c r="K240" s="98"/>
      <c r="L240" s="73"/>
      <c r="M240" s="73"/>
      <c r="N240" s="73"/>
      <c r="O240" s="73"/>
      <c r="P240" s="84"/>
      <c r="Q240" s="84"/>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c r="EX240" s="29"/>
      <c r="EY240" s="29"/>
      <c r="EZ240" s="29"/>
      <c r="FA240" s="29"/>
      <c r="FB240" s="29"/>
      <c r="FC240" s="29"/>
      <c r="FD240" s="29"/>
      <c r="FE240" s="29"/>
      <c r="FF240" s="29"/>
      <c r="FG240" s="29"/>
      <c r="FH240" s="29"/>
      <c r="FI240" s="29"/>
      <c r="FJ240" s="29"/>
      <c r="FK240" s="29"/>
      <c r="FL240" s="29"/>
      <c r="FM240" s="29"/>
      <c r="FN240" s="29"/>
    </row>
    <row r="241" spans="1:170" s="3" customFormat="1" ht="408" customHeight="1" x14ac:dyDescent="0.25">
      <c r="A241" s="78"/>
      <c r="B241" s="103"/>
      <c r="C241" s="125"/>
      <c r="D241" s="125"/>
      <c r="E241" s="125"/>
      <c r="F241" s="125"/>
      <c r="G241" s="125"/>
      <c r="H241" s="125"/>
      <c r="I241" s="85"/>
      <c r="J241" s="85"/>
      <c r="K241" s="65" t="s">
        <v>42</v>
      </c>
      <c r="L241" s="45">
        <f>SUM(M241:Q241)</f>
        <v>65</v>
      </c>
      <c r="M241" s="45">
        <v>10</v>
      </c>
      <c r="N241" s="45">
        <v>10</v>
      </c>
      <c r="O241" s="45">
        <v>15</v>
      </c>
      <c r="P241" s="46">
        <v>15</v>
      </c>
      <c r="Q241" s="45">
        <v>15</v>
      </c>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M241" s="29"/>
      <c r="EN241" s="29"/>
      <c r="EO241" s="29"/>
      <c r="EP241" s="29"/>
      <c r="EQ241" s="29"/>
      <c r="ER241" s="29"/>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row>
    <row r="242" spans="1:170" s="3" customFormat="1" ht="408" customHeight="1" x14ac:dyDescent="0.25">
      <c r="A242" s="78"/>
      <c r="B242" s="104" t="s">
        <v>129</v>
      </c>
      <c r="C242" s="99">
        <f>SUM(D242:H245)</f>
        <v>230</v>
      </c>
      <c r="D242" s="99">
        <v>46</v>
      </c>
      <c r="E242" s="99">
        <v>46</v>
      </c>
      <c r="F242" s="99">
        <v>46</v>
      </c>
      <c r="G242" s="99">
        <v>46</v>
      </c>
      <c r="H242" s="99">
        <v>46</v>
      </c>
      <c r="I242" s="104" t="s">
        <v>315</v>
      </c>
      <c r="J242" s="104" t="s">
        <v>273</v>
      </c>
      <c r="K242" s="65" t="s">
        <v>9</v>
      </c>
      <c r="L242" s="45">
        <v>0</v>
      </c>
      <c r="M242" s="45">
        <v>0</v>
      </c>
      <c r="N242" s="45">
        <v>0</v>
      </c>
      <c r="O242" s="45">
        <v>0</v>
      </c>
      <c r="P242" s="46">
        <v>0</v>
      </c>
      <c r="Q242" s="45">
        <v>0</v>
      </c>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M242" s="29"/>
      <c r="EN242" s="29"/>
      <c r="EO242" s="29"/>
      <c r="EP242" s="29"/>
      <c r="EQ242" s="29"/>
      <c r="ER242" s="29"/>
      <c r="ES242" s="29"/>
      <c r="ET242" s="29"/>
      <c r="EU242" s="29"/>
      <c r="EV242" s="29"/>
      <c r="EW242" s="29"/>
      <c r="EX242" s="29"/>
      <c r="EY242" s="29"/>
      <c r="EZ242" s="29"/>
      <c r="FA242" s="29"/>
      <c r="FB242" s="29"/>
      <c r="FC242" s="29"/>
      <c r="FD242" s="29"/>
      <c r="FE242" s="29"/>
      <c r="FF242" s="29"/>
      <c r="FG242" s="29"/>
      <c r="FH242" s="29"/>
      <c r="FI242" s="29"/>
      <c r="FJ242" s="29"/>
      <c r="FK242" s="29"/>
      <c r="FL242" s="29"/>
      <c r="FM242" s="29"/>
      <c r="FN242" s="29"/>
    </row>
    <row r="243" spans="1:170" s="3" customFormat="1" ht="191.25" customHeight="1" x14ac:dyDescent="0.25">
      <c r="A243" s="78"/>
      <c r="B243" s="105"/>
      <c r="C243" s="100"/>
      <c r="D243" s="100"/>
      <c r="E243" s="100"/>
      <c r="F243" s="100"/>
      <c r="G243" s="100"/>
      <c r="H243" s="100"/>
      <c r="I243" s="105"/>
      <c r="J243" s="105"/>
      <c r="K243" s="65" t="s">
        <v>4</v>
      </c>
      <c r="L243" s="45">
        <v>0</v>
      </c>
      <c r="M243" s="45">
        <v>0</v>
      </c>
      <c r="N243" s="45">
        <v>0</v>
      </c>
      <c r="O243" s="45">
        <v>0</v>
      </c>
      <c r="P243" s="46">
        <v>0</v>
      </c>
      <c r="Q243" s="45">
        <v>0</v>
      </c>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c r="FL243" s="29"/>
      <c r="FM243" s="29"/>
      <c r="FN243" s="29"/>
    </row>
    <row r="244" spans="1:170" s="3" customFormat="1" ht="348" customHeight="1" x14ac:dyDescent="0.25">
      <c r="A244" s="78"/>
      <c r="B244" s="105"/>
      <c r="C244" s="100"/>
      <c r="D244" s="100"/>
      <c r="E244" s="100"/>
      <c r="F244" s="100"/>
      <c r="G244" s="100"/>
      <c r="H244" s="100"/>
      <c r="I244" s="105"/>
      <c r="J244" s="105"/>
      <c r="K244" s="44" t="s">
        <v>201</v>
      </c>
      <c r="L244" s="45">
        <v>0</v>
      </c>
      <c r="M244" s="45">
        <v>0</v>
      </c>
      <c r="N244" s="45">
        <v>0</v>
      </c>
      <c r="O244" s="45">
        <v>0</v>
      </c>
      <c r="P244" s="46">
        <v>0</v>
      </c>
      <c r="Q244" s="45">
        <v>0</v>
      </c>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row>
    <row r="245" spans="1:170" s="3" customFormat="1" ht="339" customHeight="1" x14ac:dyDescent="0.25">
      <c r="A245" s="79"/>
      <c r="B245" s="106"/>
      <c r="C245" s="101"/>
      <c r="D245" s="101"/>
      <c r="E245" s="101"/>
      <c r="F245" s="101"/>
      <c r="G245" s="101"/>
      <c r="H245" s="101"/>
      <c r="I245" s="106"/>
      <c r="J245" s="106"/>
      <c r="K245" s="44" t="s">
        <v>5</v>
      </c>
      <c r="L245" s="45">
        <f>SUM(M245:Q245)</f>
        <v>83</v>
      </c>
      <c r="M245" s="45">
        <v>15</v>
      </c>
      <c r="N245" s="45">
        <v>15</v>
      </c>
      <c r="O245" s="45">
        <v>17</v>
      </c>
      <c r="P245" s="46">
        <v>18</v>
      </c>
      <c r="Q245" s="45">
        <v>18</v>
      </c>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M245" s="29"/>
      <c r="EN245" s="29"/>
      <c r="EO245" s="29"/>
      <c r="EP245" s="29"/>
      <c r="EQ245" s="29"/>
      <c r="ER245" s="29"/>
      <c r="ES245" s="29"/>
      <c r="ET245" s="29"/>
      <c r="EU245" s="29"/>
      <c r="EV245" s="29"/>
      <c r="EW245" s="29"/>
      <c r="EX245" s="29"/>
      <c r="EY245" s="29"/>
      <c r="EZ245" s="29"/>
      <c r="FA245" s="29"/>
      <c r="FB245" s="29"/>
      <c r="FC245" s="29"/>
      <c r="FD245" s="29"/>
      <c r="FE245" s="29"/>
      <c r="FF245" s="29"/>
      <c r="FG245" s="29"/>
      <c r="FH245" s="29"/>
      <c r="FI245" s="29"/>
      <c r="FJ245" s="29"/>
      <c r="FK245" s="29"/>
      <c r="FL245" s="29"/>
      <c r="FM245" s="29"/>
      <c r="FN245" s="29"/>
    </row>
    <row r="246" spans="1:170" s="3" customFormat="1" ht="340.5" customHeight="1" x14ac:dyDescent="0.25">
      <c r="A246" s="77" t="s">
        <v>44</v>
      </c>
      <c r="B246" s="93" t="s">
        <v>45</v>
      </c>
      <c r="C246" s="72"/>
      <c r="D246" s="72">
        <v>60</v>
      </c>
      <c r="E246" s="72">
        <v>70</v>
      </c>
      <c r="F246" s="72">
        <v>80</v>
      </c>
      <c r="G246" s="72">
        <v>90</v>
      </c>
      <c r="H246" s="72">
        <v>100</v>
      </c>
      <c r="I246" s="85" t="s">
        <v>212</v>
      </c>
      <c r="J246" s="85" t="s">
        <v>267</v>
      </c>
      <c r="K246" s="65" t="s">
        <v>9</v>
      </c>
      <c r="L246" s="45">
        <v>0</v>
      </c>
      <c r="M246" s="45">
        <v>0</v>
      </c>
      <c r="N246" s="45">
        <v>0</v>
      </c>
      <c r="O246" s="45">
        <v>0</v>
      </c>
      <c r="P246" s="46">
        <v>0</v>
      </c>
      <c r="Q246" s="45">
        <v>0</v>
      </c>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row>
    <row r="247" spans="1:170" s="3" customFormat="1" ht="409.6" customHeight="1" x14ac:dyDescent="0.25">
      <c r="A247" s="78"/>
      <c r="B247" s="93"/>
      <c r="C247" s="72"/>
      <c r="D247" s="72"/>
      <c r="E247" s="72"/>
      <c r="F247" s="72"/>
      <c r="G247" s="72"/>
      <c r="H247" s="72"/>
      <c r="I247" s="85"/>
      <c r="J247" s="85"/>
      <c r="K247" s="65" t="s">
        <v>4</v>
      </c>
      <c r="L247" s="45">
        <v>0</v>
      </c>
      <c r="M247" s="45">
        <v>0</v>
      </c>
      <c r="N247" s="45">
        <v>0</v>
      </c>
      <c r="O247" s="45">
        <v>0</v>
      </c>
      <c r="P247" s="46">
        <v>0</v>
      </c>
      <c r="Q247" s="45">
        <v>0</v>
      </c>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row>
    <row r="248" spans="1:170" s="3" customFormat="1" ht="409.6" customHeight="1" x14ac:dyDescent="0.25">
      <c r="A248" s="78"/>
      <c r="B248" s="93"/>
      <c r="C248" s="72"/>
      <c r="D248" s="72"/>
      <c r="E248" s="72"/>
      <c r="F248" s="72"/>
      <c r="G248" s="72"/>
      <c r="H248" s="72"/>
      <c r="I248" s="85"/>
      <c r="J248" s="85"/>
      <c r="K248" s="98" t="s">
        <v>21</v>
      </c>
      <c r="L248" s="73">
        <v>0</v>
      </c>
      <c r="M248" s="73">
        <v>0</v>
      </c>
      <c r="N248" s="73">
        <v>0</v>
      </c>
      <c r="O248" s="73">
        <v>0</v>
      </c>
      <c r="P248" s="84">
        <v>0</v>
      </c>
      <c r="Q248" s="73">
        <v>0</v>
      </c>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row>
    <row r="249" spans="1:170" s="3" customFormat="1" ht="93" customHeight="1" x14ac:dyDescent="0.25">
      <c r="A249" s="78"/>
      <c r="B249" s="93"/>
      <c r="C249" s="72"/>
      <c r="D249" s="72"/>
      <c r="E249" s="72"/>
      <c r="F249" s="72"/>
      <c r="G249" s="72"/>
      <c r="H249" s="72"/>
      <c r="I249" s="85"/>
      <c r="J249" s="85"/>
      <c r="K249" s="98"/>
      <c r="L249" s="73"/>
      <c r="M249" s="73"/>
      <c r="N249" s="73"/>
      <c r="O249" s="73"/>
      <c r="P249" s="84"/>
      <c r="Q249" s="73"/>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row>
    <row r="250" spans="1:170" s="3" customFormat="1" ht="318.75" customHeight="1" x14ac:dyDescent="0.25">
      <c r="A250" s="78"/>
      <c r="B250" s="93"/>
      <c r="C250" s="72"/>
      <c r="D250" s="72"/>
      <c r="E250" s="72"/>
      <c r="F250" s="72"/>
      <c r="G250" s="72"/>
      <c r="H250" s="72"/>
      <c r="I250" s="85"/>
      <c r="J250" s="85"/>
      <c r="K250" s="65" t="s">
        <v>5</v>
      </c>
      <c r="L250" s="45">
        <v>0</v>
      </c>
      <c r="M250" s="45">
        <v>0</v>
      </c>
      <c r="N250" s="45">
        <v>0</v>
      </c>
      <c r="O250" s="45">
        <v>0</v>
      </c>
      <c r="P250" s="46">
        <v>0</v>
      </c>
      <c r="Q250" s="45">
        <v>0</v>
      </c>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row>
    <row r="251" spans="1:170" s="3" customFormat="1" ht="139.5" customHeight="1" x14ac:dyDescent="0.25">
      <c r="A251" s="78"/>
      <c r="B251" s="93" t="s">
        <v>47</v>
      </c>
      <c r="C251" s="72"/>
      <c r="D251" s="72">
        <v>100</v>
      </c>
      <c r="E251" s="72">
        <v>100</v>
      </c>
      <c r="F251" s="72">
        <v>100</v>
      </c>
      <c r="G251" s="72">
        <v>100</v>
      </c>
      <c r="H251" s="72">
        <v>100</v>
      </c>
      <c r="I251" s="85" t="s">
        <v>46</v>
      </c>
      <c r="J251" s="85" t="s">
        <v>213</v>
      </c>
      <c r="K251" s="65" t="s">
        <v>9</v>
      </c>
      <c r="L251" s="45">
        <v>0</v>
      </c>
      <c r="M251" s="45">
        <v>0</v>
      </c>
      <c r="N251" s="45">
        <v>0</v>
      </c>
      <c r="O251" s="45">
        <v>0</v>
      </c>
      <c r="P251" s="46">
        <v>0</v>
      </c>
      <c r="Q251" s="45">
        <v>0</v>
      </c>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row>
    <row r="252" spans="1:170" s="3" customFormat="1" ht="136.5" customHeight="1" x14ac:dyDescent="0.25">
      <c r="A252" s="78"/>
      <c r="B252" s="93"/>
      <c r="C252" s="72"/>
      <c r="D252" s="72"/>
      <c r="E252" s="72"/>
      <c r="F252" s="72"/>
      <c r="G252" s="72"/>
      <c r="H252" s="72"/>
      <c r="I252" s="85"/>
      <c r="J252" s="85"/>
      <c r="K252" s="65" t="s">
        <v>4</v>
      </c>
      <c r="L252" s="45">
        <v>0</v>
      </c>
      <c r="M252" s="45">
        <v>0</v>
      </c>
      <c r="N252" s="45">
        <v>0</v>
      </c>
      <c r="O252" s="45">
        <v>0</v>
      </c>
      <c r="P252" s="46">
        <v>0</v>
      </c>
      <c r="Q252" s="45">
        <v>0</v>
      </c>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row>
    <row r="253" spans="1:170" s="3" customFormat="1" ht="409.5" customHeight="1" x14ac:dyDescent="0.25">
      <c r="A253" s="78"/>
      <c r="B253" s="93"/>
      <c r="C253" s="72"/>
      <c r="D253" s="72"/>
      <c r="E253" s="72"/>
      <c r="F253" s="72"/>
      <c r="G253" s="72"/>
      <c r="H253" s="72"/>
      <c r="I253" s="85"/>
      <c r="J253" s="85"/>
      <c r="K253" s="98" t="s">
        <v>21</v>
      </c>
      <c r="L253" s="73">
        <v>0</v>
      </c>
      <c r="M253" s="73">
        <v>0</v>
      </c>
      <c r="N253" s="73">
        <v>0</v>
      </c>
      <c r="O253" s="73">
        <v>0</v>
      </c>
      <c r="P253" s="84">
        <v>0</v>
      </c>
      <c r="Q253" s="73">
        <v>0</v>
      </c>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row>
    <row r="254" spans="1:170" s="3" customFormat="1" ht="156.75" customHeight="1" x14ac:dyDescent="0.25">
      <c r="A254" s="78"/>
      <c r="B254" s="93"/>
      <c r="C254" s="72"/>
      <c r="D254" s="72"/>
      <c r="E254" s="72"/>
      <c r="F254" s="72"/>
      <c r="G254" s="72"/>
      <c r="H254" s="72"/>
      <c r="I254" s="85"/>
      <c r="J254" s="85"/>
      <c r="K254" s="98"/>
      <c r="L254" s="73"/>
      <c r="M254" s="73"/>
      <c r="N254" s="73"/>
      <c r="O254" s="73"/>
      <c r="P254" s="84"/>
      <c r="Q254" s="73"/>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row>
    <row r="255" spans="1:170" s="3" customFormat="1" ht="169.5" customHeight="1" x14ac:dyDescent="0.25">
      <c r="A255" s="78"/>
      <c r="B255" s="93"/>
      <c r="C255" s="72"/>
      <c r="D255" s="72"/>
      <c r="E255" s="72"/>
      <c r="F255" s="72"/>
      <c r="G255" s="72"/>
      <c r="H255" s="72"/>
      <c r="I255" s="85"/>
      <c r="J255" s="85"/>
      <c r="K255" s="65" t="s">
        <v>5</v>
      </c>
      <c r="L255" s="45">
        <v>0</v>
      </c>
      <c r="M255" s="45">
        <v>0</v>
      </c>
      <c r="N255" s="45">
        <v>0</v>
      </c>
      <c r="O255" s="45">
        <v>0</v>
      </c>
      <c r="P255" s="46">
        <v>0</v>
      </c>
      <c r="Q255" s="45">
        <v>0</v>
      </c>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row>
    <row r="256" spans="1:170" s="3" customFormat="1" ht="129" customHeight="1" x14ac:dyDescent="0.25">
      <c r="A256" s="78"/>
      <c r="B256" s="93" t="s">
        <v>48</v>
      </c>
      <c r="C256" s="72"/>
      <c r="D256" s="72">
        <v>100</v>
      </c>
      <c r="E256" s="72">
        <v>100</v>
      </c>
      <c r="F256" s="72">
        <v>100</v>
      </c>
      <c r="G256" s="72">
        <v>100</v>
      </c>
      <c r="H256" s="72">
        <v>100</v>
      </c>
      <c r="I256" s="85" t="s">
        <v>99</v>
      </c>
      <c r="J256" s="85" t="s">
        <v>304</v>
      </c>
      <c r="K256" s="65" t="s">
        <v>9</v>
      </c>
      <c r="L256" s="45">
        <v>0</v>
      </c>
      <c r="M256" s="45">
        <v>0</v>
      </c>
      <c r="N256" s="45">
        <v>0</v>
      </c>
      <c r="O256" s="45">
        <v>0</v>
      </c>
      <c r="P256" s="46">
        <v>0</v>
      </c>
      <c r="Q256" s="45">
        <v>0</v>
      </c>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row>
    <row r="257" spans="1:170" s="3" customFormat="1" ht="126.75" customHeight="1" x14ac:dyDescent="0.25">
      <c r="A257" s="78"/>
      <c r="B257" s="93"/>
      <c r="C257" s="72"/>
      <c r="D257" s="72"/>
      <c r="E257" s="72"/>
      <c r="F257" s="72"/>
      <c r="G257" s="72"/>
      <c r="H257" s="72"/>
      <c r="I257" s="85"/>
      <c r="J257" s="85"/>
      <c r="K257" s="65" t="s">
        <v>4</v>
      </c>
      <c r="L257" s="45">
        <v>0</v>
      </c>
      <c r="M257" s="45">
        <v>0</v>
      </c>
      <c r="N257" s="45">
        <v>0</v>
      </c>
      <c r="O257" s="45">
        <v>0</v>
      </c>
      <c r="P257" s="46">
        <v>0</v>
      </c>
      <c r="Q257" s="45">
        <v>0</v>
      </c>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row>
    <row r="258" spans="1:170" s="3" customFormat="1" ht="162" customHeight="1" x14ac:dyDescent="0.25">
      <c r="A258" s="78"/>
      <c r="B258" s="93"/>
      <c r="C258" s="72"/>
      <c r="D258" s="72"/>
      <c r="E258" s="72"/>
      <c r="F258" s="72"/>
      <c r="G258" s="72"/>
      <c r="H258" s="72"/>
      <c r="I258" s="85"/>
      <c r="J258" s="85"/>
      <c r="K258" s="98" t="s">
        <v>21</v>
      </c>
      <c r="L258" s="73">
        <v>0</v>
      </c>
      <c r="M258" s="73">
        <v>0</v>
      </c>
      <c r="N258" s="73">
        <v>0</v>
      </c>
      <c r="O258" s="73">
        <v>0</v>
      </c>
      <c r="P258" s="84">
        <v>0</v>
      </c>
      <c r="Q258" s="73">
        <v>0</v>
      </c>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row>
    <row r="259" spans="1:170" s="3" customFormat="1" ht="100.5" customHeight="1" x14ac:dyDescent="0.25">
      <c r="A259" s="78"/>
      <c r="B259" s="93"/>
      <c r="C259" s="72"/>
      <c r="D259" s="72"/>
      <c r="E259" s="72"/>
      <c r="F259" s="72"/>
      <c r="G259" s="72"/>
      <c r="H259" s="72"/>
      <c r="I259" s="85"/>
      <c r="J259" s="85"/>
      <c r="K259" s="98"/>
      <c r="L259" s="73"/>
      <c r="M259" s="73"/>
      <c r="N259" s="73"/>
      <c r="O259" s="73"/>
      <c r="P259" s="84"/>
      <c r="Q259" s="73"/>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row>
    <row r="260" spans="1:170" s="3" customFormat="1" ht="184.5" customHeight="1" x14ac:dyDescent="0.25">
      <c r="A260" s="79"/>
      <c r="B260" s="93"/>
      <c r="C260" s="72"/>
      <c r="D260" s="72"/>
      <c r="E260" s="72"/>
      <c r="F260" s="72"/>
      <c r="G260" s="72"/>
      <c r="H260" s="72"/>
      <c r="I260" s="85"/>
      <c r="J260" s="85"/>
      <c r="K260" s="65" t="s">
        <v>5</v>
      </c>
      <c r="L260" s="45">
        <v>0</v>
      </c>
      <c r="M260" s="45">
        <v>0</v>
      </c>
      <c r="N260" s="45">
        <v>0</v>
      </c>
      <c r="O260" s="45">
        <v>0</v>
      </c>
      <c r="P260" s="46">
        <v>0</v>
      </c>
      <c r="Q260" s="45">
        <v>0</v>
      </c>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row>
    <row r="261" spans="1:170" s="3" customFormat="1" ht="161.25" customHeight="1" x14ac:dyDescent="0.25">
      <c r="A261" s="77" t="s">
        <v>49</v>
      </c>
      <c r="B261" s="139" t="s">
        <v>245</v>
      </c>
      <c r="C261" s="72"/>
      <c r="D261" s="72">
        <v>70</v>
      </c>
      <c r="E261" s="72">
        <v>80</v>
      </c>
      <c r="F261" s="72">
        <v>80</v>
      </c>
      <c r="G261" s="72">
        <v>85</v>
      </c>
      <c r="H261" s="72">
        <v>100</v>
      </c>
      <c r="I261" s="85" t="s">
        <v>50</v>
      </c>
      <c r="J261" s="85" t="s">
        <v>122</v>
      </c>
      <c r="K261" s="65" t="s">
        <v>9</v>
      </c>
      <c r="L261" s="45">
        <v>0</v>
      </c>
      <c r="M261" s="45">
        <v>0</v>
      </c>
      <c r="N261" s="45">
        <v>0</v>
      </c>
      <c r="O261" s="45">
        <v>0</v>
      </c>
      <c r="P261" s="46">
        <v>0</v>
      </c>
      <c r="Q261" s="45">
        <v>0</v>
      </c>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row>
    <row r="262" spans="1:170" s="3" customFormat="1" ht="129" customHeight="1" x14ac:dyDescent="0.25">
      <c r="A262" s="78"/>
      <c r="B262" s="139"/>
      <c r="C262" s="72"/>
      <c r="D262" s="72"/>
      <c r="E262" s="72"/>
      <c r="F262" s="72"/>
      <c r="G262" s="72"/>
      <c r="H262" s="72"/>
      <c r="I262" s="85"/>
      <c r="J262" s="85"/>
      <c r="K262" s="65" t="s">
        <v>4</v>
      </c>
      <c r="L262" s="45">
        <v>0</v>
      </c>
      <c r="M262" s="45">
        <v>0</v>
      </c>
      <c r="N262" s="45">
        <v>0</v>
      </c>
      <c r="O262" s="45">
        <v>0</v>
      </c>
      <c r="P262" s="46">
        <v>0</v>
      </c>
      <c r="Q262" s="45">
        <v>0</v>
      </c>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row>
    <row r="263" spans="1:170" s="3" customFormat="1" ht="270" customHeight="1" x14ac:dyDescent="0.25">
      <c r="A263" s="78"/>
      <c r="B263" s="139"/>
      <c r="C263" s="72"/>
      <c r="D263" s="72"/>
      <c r="E263" s="72"/>
      <c r="F263" s="72"/>
      <c r="G263" s="72"/>
      <c r="H263" s="72"/>
      <c r="I263" s="85"/>
      <c r="J263" s="85"/>
      <c r="K263" s="98" t="s">
        <v>21</v>
      </c>
      <c r="L263" s="73">
        <v>0</v>
      </c>
      <c r="M263" s="73">
        <v>0</v>
      </c>
      <c r="N263" s="73">
        <v>0</v>
      </c>
      <c r="O263" s="73">
        <v>0</v>
      </c>
      <c r="P263" s="84">
        <v>0</v>
      </c>
      <c r="Q263" s="73">
        <v>0</v>
      </c>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row>
    <row r="264" spans="1:170" s="3" customFormat="1" ht="6" customHeight="1" x14ac:dyDescent="0.25">
      <c r="A264" s="78"/>
      <c r="B264" s="139"/>
      <c r="C264" s="72"/>
      <c r="D264" s="72"/>
      <c r="E264" s="72"/>
      <c r="F264" s="72"/>
      <c r="G264" s="72"/>
      <c r="H264" s="72"/>
      <c r="I264" s="85"/>
      <c r="J264" s="85"/>
      <c r="K264" s="98"/>
      <c r="L264" s="73"/>
      <c r="M264" s="73"/>
      <c r="N264" s="73"/>
      <c r="O264" s="73"/>
      <c r="P264" s="84"/>
      <c r="Q264" s="73"/>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row>
    <row r="265" spans="1:170" s="3" customFormat="1" ht="334.5" customHeight="1" x14ac:dyDescent="0.25">
      <c r="A265" s="78"/>
      <c r="B265" s="139"/>
      <c r="C265" s="72"/>
      <c r="D265" s="72"/>
      <c r="E265" s="72"/>
      <c r="F265" s="72"/>
      <c r="G265" s="72"/>
      <c r="H265" s="72"/>
      <c r="I265" s="85"/>
      <c r="J265" s="85"/>
      <c r="K265" s="65" t="s">
        <v>5</v>
      </c>
      <c r="L265" s="45">
        <v>0</v>
      </c>
      <c r="M265" s="45">
        <v>0</v>
      </c>
      <c r="N265" s="45">
        <v>0</v>
      </c>
      <c r="O265" s="45">
        <v>0</v>
      </c>
      <c r="P265" s="46">
        <v>0</v>
      </c>
      <c r="Q265" s="45">
        <v>0</v>
      </c>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row>
    <row r="266" spans="1:170" s="3" customFormat="1" ht="291.75" customHeight="1" x14ac:dyDescent="0.25">
      <c r="A266" s="78"/>
      <c r="B266" s="141" t="s">
        <v>52</v>
      </c>
      <c r="C266" s="72"/>
      <c r="D266" s="72">
        <v>20</v>
      </c>
      <c r="E266" s="72">
        <v>50</v>
      </c>
      <c r="F266" s="72">
        <v>80</v>
      </c>
      <c r="G266" s="72">
        <v>100</v>
      </c>
      <c r="H266" s="72">
        <v>100</v>
      </c>
      <c r="I266" s="85" t="s">
        <v>51</v>
      </c>
      <c r="J266" s="85" t="s">
        <v>147</v>
      </c>
      <c r="K266" s="65" t="s">
        <v>9</v>
      </c>
      <c r="L266" s="45">
        <v>0</v>
      </c>
      <c r="M266" s="45">
        <v>0</v>
      </c>
      <c r="N266" s="45">
        <v>0</v>
      </c>
      <c r="O266" s="45">
        <v>0</v>
      </c>
      <c r="P266" s="46">
        <v>0</v>
      </c>
      <c r="Q266" s="45">
        <v>0</v>
      </c>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row>
    <row r="267" spans="1:170" s="3" customFormat="1" ht="226.5" customHeight="1" x14ac:dyDescent="0.25">
      <c r="A267" s="78"/>
      <c r="B267" s="141"/>
      <c r="C267" s="72"/>
      <c r="D267" s="72"/>
      <c r="E267" s="72"/>
      <c r="F267" s="72"/>
      <c r="G267" s="72"/>
      <c r="H267" s="72"/>
      <c r="I267" s="85"/>
      <c r="J267" s="85"/>
      <c r="K267" s="65" t="s">
        <v>4</v>
      </c>
      <c r="L267" s="45">
        <v>0</v>
      </c>
      <c r="M267" s="45">
        <v>0</v>
      </c>
      <c r="N267" s="45">
        <v>0</v>
      </c>
      <c r="O267" s="45">
        <v>0</v>
      </c>
      <c r="P267" s="46">
        <v>0</v>
      </c>
      <c r="Q267" s="45">
        <v>0</v>
      </c>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row>
    <row r="268" spans="1:170" s="3" customFormat="1" ht="409.6" customHeight="1" x14ac:dyDescent="0.25">
      <c r="A268" s="78"/>
      <c r="B268" s="141"/>
      <c r="C268" s="72"/>
      <c r="D268" s="72"/>
      <c r="E268" s="72"/>
      <c r="F268" s="72"/>
      <c r="G268" s="72"/>
      <c r="H268" s="72"/>
      <c r="I268" s="85"/>
      <c r="J268" s="85"/>
      <c r="K268" s="98" t="s">
        <v>21</v>
      </c>
      <c r="L268" s="73">
        <f>SUM(M268:Q269)</f>
        <v>10437.700000000001</v>
      </c>
      <c r="M268" s="73">
        <f>49.9+500+1036.1</f>
        <v>1586</v>
      </c>
      <c r="N268" s="73">
        <f>500+1703.4</f>
        <v>2203.4</v>
      </c>
      <c r="O268" s="73">
        <f>500+1703.4</f>
        <v>2203.4</v>
      </c>
      <c r="P268" s="73">
        <f>500+1712.3</f>
        <v>2212.3000000000002</v>
      </c>
      <c r="Q268" s="73">
        <f>500+1732.6</f>
        <v>2232.6</v>
      </c>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row>
    <row r="269" spans="1:170" s="3" customFormat="1" ht="179.25" customHeight="1" x14ac:dyDescent="0.25">
      <c r="A269" s="78"/>
      <c r="B269" s="141"/>
      <c r="C269" s="72"/>
      <c r="D269" s="72"/>
      <c r="E269" s="72"/>
      <c r="F269" s="72"/>
      <c r="G269" s="72"/>
      <c r="H269" s="72"/>
      <c r="I269" s="85"/>
      <c r="J269" s="85"/>
      <c r="K269" s="98"/>
      <c r="L269" s="73"/>
      <c r="M269" s="73"/>
      <c r="N269" s="73"/>
      <c r="O269" s="73"/>
      <c r="P269" s="73"/>
      <c r="Q269" s="73"/>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row>
    <row r="270" spans="1:170" s="3" customFormat="1" ht="338.25" customHeight="1" x14ac:dyDescent="0.25">
      <c r="A270" s="78"/>
      <c r="B270" s="141"/>
      <c r="C270" s="72"/>
      <c r="D270" s="72"/>
      <c r="E270" s="72"/>
      <c r="F270" s="72"/>
      <c r="G270" s="72"/>
      <c r="H270" s="72"/>
      <c r="I270" s="85"/>
      <c r="J270" s="85"/>
      <c r="K270" s="65" t="s">
        <v>5</v>
      </c>
      <c r="L270" s="45">
        <f>SUM(M270:Q270)</f>
        <v>2565</v>
      </c>
      <c r="M270" s="45">
        <f>2565</f>
        <v>2565</v>
      </c>
      <c r="N270" s="45">
        <v>0</v>
      </c>
      <c r="O270" s="45">
        <v>0</v>
      </c>
      <c r="P270" s="46">
        <v>0</v>
      </c>
      <c r="Q270" s="45">
        <v>0</v>
      </c>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row>
    <row r="271" spans="1:170" s="3" customFormat="1" ht="205.5" customHeight="1" x14ac:dyDescent="0.25">
      <c r="A271" s="78"/>
      <c r="B271" s="80" t="s">
        <v>374</v>
      </c>
      <c r="C271" s="99">
        <f>SUM(D271:H275)</f>
        <v>23</v>
      </c>
      <c r="D271" s="99">
        <v>3</v>
      </c>
      <c r="E271" s="99">
        <v>5</v>
      </c>
      <c r="F271" s="99">
        <v>5</v>
      </c>
      <c r="G271" s="99">
        <v>5</v>
      </c>
      <c r="H271" s="99">
        <v>5</v>
      </c>
      <c r="I271" s="181" t="s">
        <v>372</v>
      </c>
      <c r="J271" s="104" t="s">
        <v>373</v>
      </c>
      <c r="K271" s="17" t="s">
        <v>9</v>
      </c>
      <c r="L271" s="45">
        <v>0</v>
      </c>
      <c r="M271" s="45">
        <v>0</v>
      </c>
      <c r="N271" s="45">
        <v>0</v>
      </c>
      <c r="O271" s="45">
        <v>0</v>
      </c>
      <c r="P271" s="46">
        <v>0</v>
      </c>
      <c r="Q271" s="45">
        <v>0</v>
      </c>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row>
    <row r="272" spans="1:170" s="3" customFormat="1" ht="171" customHeight="1" x14ac:dyDescent="0.25">
      <c r="A272" s="78"/>
      <c r="B272" s="91"/>
      <c r="C272" s="100"/>
      <c r="D272" s="100"/>
      <c r="E272" s="100"/>
      <c r="F272" s="100"/>
      <c r="G272" s="100"/>
      <c r="H272" s="100"/>
      <c r="I272" s="182"/>
      <c r="J272" s="105"/>
      <c r="K272" s="17" t="s">
        <v>4</v>
      </c>
      <c r="L272" s="45">
        <f>SUM(M272:Q272)</f>
        <v>1250</v>
      </c>
      <c r="M272" s="45">
        <v>200</v>
      </c>
      <c r="N272" s="45">
        <v>200</v>
      </c>
      <c r="O272" s="45">
        <v>250</v>
      </c>
      <c r="P272" s="46">
        <v>300</v>
      </c>
      <c r="Q272" s="45">
        <v>300</v>
      </c>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row>
    <row r="273" spans="1:170" s="3" customFormat="1" ht="165.75" customHeight="1" x14ac:dyDescent="0.25">
      <c r="A273" s="78"/>
      <c r="B273" s="91"/>
      <c r="C273" s="100"/>
      <c r="D273" s="100"/>
      <c r="E273" s="100"/>
      <c r="F273" s="100"/>
      <c r="G273" s="100"/>
      <c r="H273" s="100"/>
      <c r="I273" s="182"/>
      <c r="J273" s="105"/>
      <c r="K273" s="107" t="s">
        <v>21</v>
      </c>
      <c r="L273" s="108">
        <f>SUM(M273:Q274)</f>
        <v>7887</v>
      </c>
      <c r="M273" s="108">
        <v>1500</v>
      </c>
      <c r="N273" s="108">
        <v>1507</v>
      </c>
      <c r="O273" s="108">
        <v>1600</v>
      </c>
      <c r="P273" s="109">
        <v>1640</v>
      </c>
      <c r="Q273" s="73">
        <v>1640</v>
      </c>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row>
    <row r="274" spans="1:170" s="3" customFormat="1" ht="173.25" customHeight="1" x14ac:dyDescent="0.25">
      <c r="A274" s="78"/>
      <c r="B274" s="91"/>
      <c r="C274" s="100"/>
      <c r="D274" s="100"/>
      <c r="E274" s="100"/>
      <c r="F274" s="100"/>
      <c r="G274" s="100"/>
      <c r="H274" s="100"/>
      <c r="I274" s="182"/>
      <c r="J274" s="105"/>
      <c r="K274" s="107"/>
      <c r="L274" s="108"/>
      <c r="M274" s="108"/>
      <c r="N274" s="108"/>
      <c r="O274" s="108"/>
      <c r="P274" s="109"/>
      <c r="Q274" s="73"/>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row>
    <row r="275" spans="1:170" s="3" customFormat="1" ht="213.75" customHeight="1" x14ac:dyDescent="0.25">
      <c r="A275" s="79"/>
      <c r="B275" s="81"/>
      <c r="C275" s="101"/>
      <c r="D275" s="101"/>
      <c r="E275" s="101"/>
      <c r="F275" s="101"/>
      <c r="G275" s="101"/>
      <c r="H275" s="101"/>
      <c r="I275" s="183"/>
      <c r="J275" s="106"/>
      <c r="K275" s="65" t="s">
        <v>5</v>
      </c>
      <c r="L275" s="45">
        <f>SUM(M275:Q275)</f>
        <v>0</v>
      </c>
      <c r="M275" s="45">
        <v>0</v>
      </c>
      <c r="N275" s="45">
        <v>0</v>
      </c>
      <c r="O275" s="45">
        <v>0</v>
      </c>
      <c r="P275" s="46">
        <v>0</v>
      </c>
      <c r="Q275" s="45">
        <v>0</v>
      </c>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row>
    <row r="276" spans="1:170" s="3" customFormat="1" ht="182.25" customHeight="1" x14ac:dyDescent="0.25">
      <c r="A276" s="77" t="s">
        <v>53</v>
      </c>
      <c r="B276" s="93" t="s">
        <v>234</v>
      </c>
      <c r="C276" s="72"/>
      <c r="D276" s="72">
        <v>10</v>
      </c>
      <c r="E276" s="72">
        <v>15</v>
      </c>
      <c r="F276" s="72">
        <v>25</v>
      </c>
      <c r="G276" s="72">
        <v>25</v>
      </c>
      <c r="H276" s="72">
        <v>30</v>
      </c>
      <c r="I276" s="85" t="s">
        <v>214</v>
      </c>
      <c r="J276" s="85" t="s">
        <v>147</v>
      </c>
      <c r="K276" s="65" t="s">
        <v>9</v>
      </c>
      <c r="L276" s="45">
        <v>0</v>
      </c>
      <c r="M276" s="45">
        <v>0</v>
      </c>
      <c r="N276" s="45">
        <v>0</v>
      </c>
      <c r="O276" s="45">
        <v>0</v>
      </c>
      <c r="P276" s="46">
        <v>0</v>
      </c>
      <c r="Q276" s="45">
        <v>0</v>
      </c>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row>
    <row r="277" spans="1:170" s="3" customFormat="1" ht="156.75" customHeight="1" x14ac:dyDescent="0.25">
      <c r="A277" s="78"/>
      <c r="B277" s="93"/>
      <c r="C277" s="72"/>
      <c r="D277" s="72"/>
      <c r="E277" s="72"/>
      <c r="F277" s="72"/>
      <c r="G277" s="72"/>
      <c r="H277" s="72"/>
      <c r="I277" s="85"/>
      <c r="J277" s="85"/>
      <c r="K277" s="65" t="s">
        <v>4</v>
      </c>
      <c r="L277" s="45">
        <v>0</v>
      </c>
      <c r="M277" s="45">
        <v>0</v>
      </c>
      <c r="N277" s="45">
        <v>0</v>
      </c>
      <c r="O277" s="45">
        <v>0</v>
      </c>
      <c r="P277" s="46">
        <v>0</v>
      </c>
      <c r="Q277" s="45">
        <v>0</v>
      </c>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row>
    <row r="278" spans="1:170" s="3" customFormat="1" ht="314.25" customHeight="1" x14ac:dyDescent="0.25">
      <c r="A278" s="78"/>
      <c r="B278" s="93"/>
      <c r="C278" s="72"/>
      <c r="D278" s="72"/>
      <c r="E278" s="72"/>
      <c r="F278" s="72"/>
      <c r="G278" s="72"/>
      <c r="H278" s="72"/>
      <c r="I278" s="85"/>
      <c r="J278" s="85"/>
      <c r="K278" s="44" t="s">
        <v>21</v>
      </c>
      <c r="L278" s="45">
        <f>SUM(M278:Q278)</f>
        <v>5000</v>
      </c>
      <c r="M278" s="45">
        <v>1000</v>
      </c>
      <c r="N278" s="45">
        <v>1000</v>
      </c>
      <c r="O278" s="45">
        <v>1000</v>
      </c>
      <c r="P278" s="45">
        <v>1000</v>
      </c>
      <c r="Q278" s="45">
        <v>1000</v>
      </c>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row>
    <row r="279" spans="1:170" s="3" customFormat="1" ht="194.25" customHeight="1" x14ac:dyDescent="0.25">
      <c r="A279" s="78"/>
      <c r="B279" s="93"/>
      <c r="C279" s="72"/>
      <c r="D279" s="72"/>
      <c r="E279" s="72"/>
      <c r="F279" s="72"/>
      <c r="G279" s="72"/>
      <c r="H279" s="72"/>
      <c r="I279" s="85"/>
      <c r="J279" s="85"/>
      <c r="K279" s="65" t="s">
        <v>5</v>
      </c>
      <c r="L279" s="45">
        <v>0</v>
      </c>
      <c r="M279" s="45">
        <v>0</v>
      </c>
      <c r="N279" s="45">
        <v>0</v>
      </c>
      <c r="O279" s="45">
        <v>0</v>
      </c>
      <c r="P279" s="46">
        <v>0</v>
      </c>
      <c r="Q279" s="45">
        <v>0</v>
      </c>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c r="FF279" s="29"/>
      <c r="FG279" s="29"/>
      <c r="FH279" s="29"/>
      <c r="FI279" s="29"/>
      <c r="FJ279" s="29"/>
      <c r="FK279" s="29"/>
      <c r="FL279" s="29"/>
      <c r="FM279" s="29"/>
      <c r="FN279" s="29"/>
    </row>
    <row r="280" spans="1:170" s="3" customFormat="1" ht="1.5" customHeight="1" x14ac:dyDescent="0.25">
      <c r="A280" s="78"/>
      <c r="B280" s="52"/>
      <c r="C280" s="50"/>
      <c r="D280" s="50"/>
      <c r="E280" s="50"/>
      <c r="F280" s="50"/>
      <c r="G280" s="50"/>
      <c r="H280" s="50"/>
      <c r="I280" s="85"/>
      <c r="J280" s="85"/>
      <c r="K280" s="65" t="s">
        <v>7</v>
      </c>
      <c r="L280" s="45"/>
      <c r="M280" s="45"/>
      <c r="N280" s="45"/>
      <c r="O280" s="45"/>
      <c r="P280" s="46"/>
      <c r="Q280" s="45"/>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row>
    <row r="281" spans="1:170" s="3" customFormat="1" ht="1.5" customHeight="1" x14ac:dyDescent="0.25">
      <c r="A281" s="78"/>
      <c r="B281" s="52"/>
      <c r="C281" s="50"/>
      <c r="D281" s="50"/>
      <c r="E281" s="50"/>
      <c r="F281" s="50"/>
      <c r="G281" s="50"/>
      <c r="H281" s="50"/>
      <c r="I281" s="55"/>
      <c r="J281" s="55"/>
      <c r="K281" s="65"/>
      <c r="L281" s="45"/>
      <c r="M281" s="45"/>
      <c r="N281" s="45"/>
      <c r="O281" s="45"/>
      <c r="P281" s="46"/>
      <c r="Q281" s="45"/>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row>
    <row r="282" spans="1:170" s="3" customFormat="1" ht="409.6" customHeight="1" x14ac:dyDescent="0.25">
      <c r="A282" s="78"/>
      <c r="B282" s="80" t="s">
        <v>248</v>
      </c>
      <c r="C282" s="82">
        <v>46</v>
      </c>
      <c r="D282" s="82">
        <v>46</v>
      </c>
      <c r="E282" s="82">
        <v>46</v>
      </c>
      <c r="F282" s="82">
        <v>46</v>
      </c>
      <c r="G282" s="82">
        <v>46</v>
      </c>
      <c r="H282" s="82">
        <v>46</v>
      </c>
      <c r="I282" s="145" t="s">
        <v>247</v>
      </c>
      <c r="J282" s="104" t="s">
        <v>215</v>
      </c>
      <c r="K282" s="65" t="s">
        <v>9</v>
      </c>
      <c r="L282" s="45">
        <v>0</v>
      </c>
      <c r="M282" s="45">
        <v>0</v>
      </c>
      <c r="N282" s="45">
        <v>0</v>
      </c>
      <c r="O282" s="45">
        <v>0</v>
      </c>
      <c r="P282" s="46">
        <v>0</v>
      </c>
      <c r="Q282" s="45">
        <v>0</v>
      </c>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row>
    <row r="283" spans="1:170" s="3" customFormat="1" ht="409.5" customHeight="1" x14ac:dyDescent="0.25">
      <c r="A283" s="78"/>
      <c r="B283" s="91"/>
      <c r="C283" s="102"/>
      <c r="D283" s="102"/>
      <c r="E283" s="102"/>
      <c r="F283" s="102"/>
      <c r="G283" s="102"/>
      <c r="H283" s="102"/>
      <c r="I283" s="146"/>
      <c r="J283" s="105"/>
      <c r="K283" s="65" t="s">
        <v>4</v>
      </c>
      <c r="L283" s="45">
        <v>0</v>
      </c>
      <c r="M283" s="45">
        <v>0</v>
      </c>
      <c r="N283" s="45">
        <v>0</v>
      </c>
      <c r="O283" s="45">
        <v>0</v>
      </c>
      <c r="P283" s="46">
        <v>0</v>
      </c>
      <c r="Q283" s="45">
        <v>0</v>
      </c>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row>
    <row r="284" spans="1:170" s="3" customFormat="1" ht="409.5" customHeight="1" x14ac:dyDescent="0.25">
      <c r="A284" s="78"/>
      <c r="B284" s="91"/>
      <c r="C284" s="102"/>
      <c r="D284" s="102"/>
      <c r="E284" s="102"/>
      <c r="F284" s="102"/>
      <c r="G284" s="102"/>
      <c r="H284" s="102"/>
      <c r="I284" s="146"/>
      <c r="J284" s="105"/>
      <c r="K284" s="44" t="s">
        <v>21</v>
      </c>
      <c r="L284" s="45">
        <f>SUM(M284:Q284)</f>
        <v>500</v>
      </c>
      <c r="M284" s="45">
        <f>100</f>
        <v>100</v>
      </c>
      <c r="N284" s="45">
        <f>100</f>
        <v>100</v>
      </c>
      <c r="O284" s="45">
        <f>100</f>
        <v>100</v>
      </c>
      <c r="P284" s="45">
        <f>100</f>
        <v>100</v>
      </c>
      <c r="Q284" s="45">
        <f>100</f>
        <v>100</v>
      </c>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row>
    <row r="285" spans="1:170" s="3" customFormat="1" ht="409.6" customHeight="1" x14ac:dyDescent="0.25">
      <c r="A285" s="78"/>
      <c r="B285" s="91"/>
      <c r="C285" s="102"/>
      <c r="D285" s="102"/>
      <c r="E285" s="102"/>
      <c r="F285" s="102"/>
      <c r="G285" s="102"/>
      <c r="H285" s="102"/>
      <c r="I285" s="146"/>
      <c r="J285" s="105"/>
      <c r="K285" s="110" t="s">
        <v>5</v>
      </c>
      <c r="L285" s="112">
        <v>0</v>
      </c>
      <c r="M285" s="112">
        <v>0</v>
      </c>
      <c r="N285" s="112">
        <v>0</v>
      </c>
      <c r="O285" s="112">
        <v>0</v>
      </c>
      <c r="P285" s="112">
        <v>0</v>
      </c>
      <c r="Q285" s="112">
        <v>0</v>
      </c>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row>
    <row r="286" spans="1:170" s="3" customFormat="1" ht="278.25" customHeight="1" x14ac:dyDescent="0.25">
      <c r="A286" s="79"/>
      <c r="B286" s="81"/>
      <c r="C286" s="83"/>
      <c r="D286" s="83"/>
      <c r="E286" s="83"/>
      <c r="F286" s="83"/>
      <c r="G286" s="83"/>
      <c r="H286" s="83"/>
      <c r="I286" s="147"/>
      <c r="J286" s="106"/>
      <c r="K286" s="111"/>
      <c r="L286" s="113"/>
      <c r="M286" s="113"/>
      <c r="N286" s="113"/>
      <c r="O286" s="113"/>
      <c r="P286" s="113"/>
      <c r="Q286" s="113"/>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row>
    <row r="287" spans="1:170" s="3" customFormat="1" ht="87" customHeight="1" x14ac:dyDescent="0.25">
      <c r="A287" s="77" t="s">
        <v>54</v>
      </c>
      <c r="B287" s="103" t="s">
        <v>55</v>
      </c>
      <c r="C287" s="87"/>
      <c r="D287" s="87">
        <v>100</v>
      </c>
      <c r="E287" s="87">
        <v>100</v>
      </c>
      <c r="F287" s="87">
        <v>100</v>
      </c>
      <c r="G287" s="87">
        <v>100</v>
      </c>
      <c r="H287" s="87">
        <v>100</v>
      </c>
      <c r="I287" s="143" t="s">
        <v>187</v>
      </c>
      <c r="J287" s="85" t="s">
        <v>97</v>
      </c>
      <c r="K287" s="140" t="s">
        <v>9</v>
      </c>
      <c r="L287" s="73">
        <v>0</v>
      </c>
      <c r="M287" s="73">
        <v>0</v>
      </c>
      <c r="N287" s="73">
        <v>0</v>
      </c>
      <c r="O287" s="73">
        <v>0</v>
      </c>
      <c r="P287" s="84">
        <v>0</v>
      </c>
      <c r="Q287" s="73">
        <v>0</v>
      </c>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row>
    <row r="288" spans="1:170" s="3" customFormat="1" ht="261.75" customHeight="1" x14ac:dyDescent="0.25">
      <c r="A288" s="78"/>
      <c r="B288" s="103"/>
      <c r="C288" s="88"/>
      <c r="D288" s="88"/>
      <c r="E288" s="88"/>
      <c r="F288" s="88"/>
      <c r="G288" s="88"/>
      <c r="H288" s="88"/>
      <c r="I288" s="143"/>
      <c r="J288" s="85"/>
      <c r="K288" s="140"/>
      <c r="L288" s="73">
        <v>0</v>
      </c>
      <c r="M288" s="73">
        <v>0</v>
      </c>
      <c r="N288" s="73">
        <v>0</v>
      </c>
      <c r="O288" s="73">
        <v>0</v>
      </c>
      <c r="P288" s="84">
        <v>0</v>
      </c>
      <c r="Q288" s="73">
        <v>0</v>
      </c>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row>
    <row r="289" spans="1:170" s="3" customFormat="1" ht="329.25" customHeight="1" x14ac:dyDescent="0.25">
      <c r="A289" s="78"/>
      <c r="B289" s="103"/>
      <c r="C289" s="88"/>
      <c r="D289" s="88"/>
      <c r="E289" s="88"/>
      <c r="F289" s="88"/>
      <c r="G289" s="88"/>
      <c r="H289" s="88"/>
      <c r="I289" s="143"/>
      <c r="J289" s="85"/>
      <c r="K289" s="65" t="s">
        <v>4</v>
      </c>
      <c r="L289" s="45">
        <v>0</v>
      </c>
      <c r="M289" s="45">
        <v>0</v>
      </c>
      <c r="N289" s="45">
        <v>0</v>
      </c>
      <c r="O289" s="45">
        <v>0</v>
      </c>
      <c r="P289" s="46">
        <v>0</v>
      </c>
      <c r="Q289" s="45">
        <v>0</v>
      </c>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row>
    <row r="290" spans="1:170" s="3" customFormat="1" ht="350.25" customHeight="1" x14ac:dyDescent="0.25">
      <c r="A290" s="78"/>
      <c r="B290" s="103"/>
      <c r="C290" s="88"/>
      <c r="D290" s="88"/>
      <c r="E290" s="88"/>
      <c r="F290" s="88"/>
      <c r="G290" s="88"/>
      <c r="H290" s="88"/>
      <c r="I290" s="143"/>
      <c r="J290" s="85"/>
      <c r="K290" s="130" t="s">
        <v>21</v>
      </c>
      <c r="L290" s="73">
        <v>0</v>
      </c>
      <c r="M290" s="73">
        <v>0</v>
      </c>
      <c r="N290" s="73">
        <v>0</v>
      </c>
      <c r="O290" s="73">
        <v>0</v>
      </c>
      <c r="P290" s="84">
        <v>0</v>
      </c>
      <c r="Q290" s="73">
        <v>0</v>
      </c>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row>
    <row r="291" spans="1:170" s="3" customFormat="1" ht="109.5" customHeight="1" x14ac:dyDescent="0.25">
      <c r="A291" s="78"/>
      <c r="B291" s="103"/>
      <c r="C291" s="88"/>
      <c r="D291" s="88"/>
      <c r="E291" s="88"/>
      <c r="F291" s="88"/>
      <c r="G291" s="88"/>
      <c r="H291" s="88"/>
      <c r="I291" s="143"/>
      <c r="J291" s="85"/>
      <c r="K291" s="131"/>
      <c r="L291" s="73"/>
      <c r="M291" s="73"/>
      <c r="N291" s="73"/>
      <c r="O291" s="73"/>
      <c r="P291" s="84"/>
      <c r="Q291" s="73"/>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row>
    <row r="292" spans="1:170" s="3" customFormat="1" ht="409.6" customHeight="1" x14ac:dyDescent="0.25">
      <c r="A292" s="78"/>
      <c r="B292" s="103"/>
      <c r="C292" s="88"/>
      <c r="D292" s="88"/>
      <c r="E292" s="88"/>
      <c r="F292" s="88"/>
      <c r="G292" s="88"/>
      <c r="H292" s="88"/>
      <c r="I292" s="143"/>
      <c r="J292" s="85"/>
      <c r="K292" s="65" t="s">
        <v>5</v>
      </c>
      <c r="L292" s="45">
        <v>0</v>
      </c>
      <c r="M292" s="45">
        <v>0</v>
      </c>
      <c r="N292" s="45">
        <v>0</v>
      </c>
      <c r="O292" s="45">
        <v>0</v>
      </c>
      <c r="P292" s="46">
        <v>0</v>
      </c>
      <c r="Q292" s="45">
        <v>0</v>
      </c>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row>
    <row r="293" spans="1:170" s="3" customFormat="1" ht="174" customHeight="1" x14ac:dyDescent="0.25">
      <c r="A293" s="78"/>
      <c r="B293" s="80" t="s">
        <v>115</v>
      </c>
      <c r="C293" s="87">
        <f>SUM(D293:H297)</f>
        <v>5</v>
      </c>
      <c r="D293" s="87">
        <v>1</v>
      </c>
      <c r="E293" s="87">
        <v>1</v>
      </c>
      <c r="F293" s="87">
        <v>1</v>
      </c>
      <c r="G293" s="87">
        <v>1</v>
      </c>
      <c r="H293" s="87">
        <v>1</v>
      </c>
      <c r="I293" s="142" t="s">
        <v>198</v>
      </c>
      <c r="J293" s="104" t="s">
        <v>268</v>
      </c>
      <c r="K293" s="65" t="s">
        <v>9</v>
      </c>
      <c r="L293" s="45">
        <v>0</v>
      </c>
      <c r="M293" s="45">
        <v>0</v>
      </c>
      <c r="N293" s="45">
        <v>0</v>
      </c>
      <c r="O293" s="45">
        <v>0</v>
      </c>
      <c r="P293" s="46">
        <v>0</v>
      </c>
      <c r="Q293" s="45">
        <v>0</v>
      </c>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row>
    <row r="294" spans="1:170" s="3" customFormat="1" ht="201" customHeight="1" x14ac:dyDescent="0.25">
      <c r="A294" s="78"/>
      <c r="B294" s="91"/>
      <c r="C294" s="88"/>
      <c r="D294" s="88"/>
      <c r="E294" s="88"/>
      <c r="F294" s="88"/>
      <c r="G294" s="88"/>
      <c r="H294" s="88"/>
      <c r="I294" s="142"/>
      <c r="J294" s="105"/>
      <c r="K294" s="65" t="s">
        <v>4</v>
      </c>
      <c r="L294" s="45">
        <v>0</v>
      </c>
      <c r="M294" s="45">
        <v>0</v>
      </c>
      <c r="N294" s="45">
        <v>0</v>
      </c>
      <c r="O294" s="45">
        <v>0</v>
      </c>
      <c r="P294" s="46">
        <v>0</v>
      </c>
      <c r="Q294" s="45">
        <v>0</v>
      </c>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row>
    <row r="295" spans="1:170" s="3" customFormat="1" ht="340.5" customHeight="1" x14ac:dyDescent="0.25">
      <c r="A295" s="78"/>
      <c r="B295" s="91"/>
      <c r="C295" s="88"/>
      <c r="D295" s="88"/>
      <c r="E295" s="88"/>
      <c r="F295" s="88"/>
      <c r="G295" s="88"/>
      <c r="H295" s="88"/>
      <c r="I295" s="142"/>
      <c r="J295" s="105"/>
      <c r="K295" s="44" t="s">
        <v>21</v>
      </c>
      <c r="L295" s="45">
        <v>0</v>
      </c>
      <c r="M295" s="45">
        <v>0</v>
      </c>
      <c r="N295" s="45">
        <v>0</v>
      </c>
      <c r="O295" s="45">
        <v>0</v>
      </c>
      <c r="P295" s="46">
        <v>0</v>
      </c>
      <c r="Q295" s="45">
        <v>0</v>
      </c>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row>
    <row r="296" spans="1:170" s="3" customFormat="1" ht="102.75" customHeight="1" x14ac:dyDescent="0.25">
      <c r="A296" s="78"/>
      <c r="B296" s="53"/>
      <c r="C296" s="88"/>
      <c r="D296" s="88"/>
      <c r="E296" s="88"/>
      <c r="F296" s="88"/>
      <c r="G296" s="88"/>
      <c r="H296" s="88"/>
      <c r="I296" s="142"/>
      <c r="J296" s="105"/>
      <c r="K296" s="110" t="s">
        <v>5</v>
      </c>
      <c r="L296" s="112">
        <v>0</v>
      </c>
      <c r="M296" s="112">
        <v>0</v>
      </c>
      <c r="N296" s="112">
        <v>0</v>
      </c>
      <c r="O296" s="112">
        <v>0</v>
      </c>
      <c r="P296" s="112">
        <v>0</v>
      </c>
      <c r="Q296" s="112">
        <v>0</v>
      </c>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row>
    <row r="297" spans="1:170" s="3" customFormat="1" ht="300.75" customHeight="1" x14ac:dyDescent="0.25">
      <c r="A297" s="79"/>
      <c r="B297" s="54"/>
      <c r="C297" s="88"/>
      <c r="D297" s="88"/>
      <c r="E297" s="88"/>
      <c r="F297" s="88"/>
      <c r="G297" s="88"/>
      <c r="H297" s="88"/>
      <c r="I297" s="142"/>
      <c r="J297" s="106"/>
      <c r="K297" s="111"/>
      <c r="L297" s="113"/>
      <c r="M297" s="113"/>
      <c r="N297" s="113"/>
      <c r="O297" s="113"/>
      <c r="P297" s="113"/>
      <c r="Q297" s="113"/>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row>
    <row r="298" spans="1:170" s="3" customFormat="1" ht="204" customHeight="1" x14ac:dyDescent="0.25">
      <c r="A298" s="144" t="s">
        <v>56</v>
      </c>
      <c r="B298" s="93" t="s">
        <v>305</v>
      </c>
      <c r="C298" s="72"/>
      <c r="D298" s="72">
        <v>100</v>
      </c>
      <c r="E298" s="72">
        <v>100</v>
      </c>
      <c r="F298" s="72">
        <v>100</v>
      </c>
      <c r="G298" s="72">
        <v>100</v>
      </c>
      <c r="H298" s="72">
        <v>100</v>
      </c>
      <c r="I298" s="85" t="s">
        <v>57</v>
      </c>
      <c r="J298" s="85" t="s">
        <v>148</v>
      </c>
      <c r="K298" s="65" t="s">
        <v>9</v>
      </c>
      <c r="L298" s="45">
        <v>0</v>
      </c>
      <c r="M298" s="45">
        <v>0</v>
      </c>
      <c r="N298" s="45">
        <v>0</v>
      </c>
      <c r="O298" s="45">
        <v>0</v>
      </c>
      <c r="P298" s="46">
        <v>0</v>
      </c>
      <c r="Q298" s="45">
        <v>0</v>
      </c>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row>
    <row r="299" spans="1:170" s="3" customFormat="1" ht="237.75" customHeight="1" x14ac:dyDescent="0.25">
      <c r="A299" s="144"/>
      <c r="B299" s="93"/>
      <c r="C299" s="72"/>
      <c r="D299" s="72"/>
      <c r="E299" s="72"/>
      <c r="F299" s="72"/>
      <c r="G299" s="72"/>
      <c r="H299" s="72"/>
      <c r="I299" s="85"/>
      <c r="J299" s="85"/>
      <c r="K299" s="65" t="s">
        <v>4</v>
      </c>
      <c r="L299" s="45">
        <v>0</v>
      </c>
      <c r="M299" s="45">
        <v>0</v>
      </c>
      <c r="N299" s="45">
        <v>0</v>
      </c>
      <c r="O299" s="45">
        <v>0</v>
      </c>
      <c r="P299" s="46">
        <v>0</v>
      </c>
      <c r="Q299" s="45">
        <v>0</v>
      </c>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row>
    <row r="300" spans="1:170" s="3" customFormat="1" ht="309.75" customHeight="1" x14ac:dyDescent="0.25">
      <c r="A300" s="144"/>
      <c r="B300" s="93"/>
      <c r="C300" s="72"/>
      <c r="D300" s="72"/>
      <c r="E300" s="72"/>
      <c r="F300" s="72"/>
      <c r="G300" s="72"/>
      <c r="H300" s="72"/>
      <c r="I300" s="85"/>
      <c r="J300" s="85"/>
      <c r="K300" s="44" t="s">
        <v>202</v>
      </c>
      <c r="L300" s="45">
        <v>0</v>
      </c>
      <c r="M300" s="45">
        <v>0</v>
      </c>
      <c r="N300" s="45">
        <v>0</v>
      </c>
      <c r="O300" s="45">
        <v>0</v>
      </c>
      <c r="P300" s="46">
        <v>0</v>
      </c>
      <c r="Q300" s="45">
        <v>0</v>
      </c>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row>
    <row r="301" spans="1:170" s="3" customFormat="1" ht="244.5" customHeight="1" x14ac:dyDescent="0.25">
      <c r="A301" s="144"/>
      <c r="B301" s="93"/>
      <c r="C301" s="72"/>
      <c r="D301" s="72"/>
      <c r="E301" s="72"/>
      <c r="F301" s="72"/>
      <c r="G301" s="72"/>
      <c r="H301" s="72"/>
      <c r="I301" s="85"/>
      <c r="J301" s="85"/>
      <c r="K301" s="65" t="s">
        <v>5</v>
      </c>
      <c r="L301" s="45">
        <v>0</v>
      </c>
      <c r="M301" s="45">
        <v>0</v>
      </c>
      <c r="N301" s="45">
        <v>0</v>
      </c>
      <c r="O301" s="45">
        <v>0</v>
      </c>
      <c r="P301" s="46">
        <v>0</v>
      </c>
      <c r="Q301" s="45">
        <v>0</v>
      </c>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row>
    <row r="302" spans="1:170" s="3" customFormat="1" ht="152.25" customHeight="1" x14ac:dyDescent="0.25">
      <c r="A302" s="144"/>
      <c r="B302" s="80" t="s">
        <v>59</v>
      </c>
      <c r="C302" s="87"/>
      <c r="D302" s="87">
        <v>100</v>
      </c>
      <c r="E302" s="87">
        <v>100</v>
      </c>
      <c r="F302" s="87">
        <v>100</v>
      </c>
      <c r="G302" s="87">
        <v>100</v>
      </c>
      <c r="H302" s="87">
        <v>100</v>
      </c>
      <c r="I302" s="85" t="s">
        <v>58</v>
      </c>
      <c r="J302" s="85" t="s">
        <v>274</v>
      </c>
      <c r="K302" s="65" t="s">
        <v>9</v>
      </c>
      <c r="L302" s="45">
        <v>0</v>
      </c>
      <c r="M302" s="45">
        <v>0</v>
      </c>
      <c r="N302" s="45">
        <v>0</v>
      </c>
      <c r="O302" s="45">
        <v>0</v>
      </c>
      <c r="P302" s="46">
        <v>0</v>
      </c>
      <c r="Q302" s="45">
        <v>0</v>
      </c>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row>
    <row r="303" spans="1:170" s="3" customFormat="1" ht="109.5" customHeight="1" x14ac:dyDescent="0.25">
      <c r="A303" s="144"/>
      <c r="B303" s="91"/>
      <c r="C303" s="88"/>
      <c r="D303" s="88"/>
      <c r="E303" s="88"/>
      <c r="F303" s="88"/>
      <c r="G303" s="88"/>
      <c r="H303" s="88"/>
      <c r="I303" s="85"/>
      <c r="J303" s="85"/>
      <c r="K303" s="65" t="s">
        <v>4</v>
      </c>
      <c r="L303" s="45">
        <v>0</v>
      </c>
      <c r="M303" s="45">
        <v>0</v>
      </c>
      <c r="N303" s="45">
        <v>0</v>
      </c>
      <c r="O303" s="45">
        <v>0</v>
      </c>
      <c r="P303" s="46">
        <v>0</v>
      </c>
      <c r="Q303" s="45">
        <v>0</v>
      </c>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row>
    <row r="304" spans="1:170" s="3" customFormat="1" ht="364.5" customHeight="1" x14ac:dyDescent="0.25">
      <c r="A304" s="144"/>
      <c r="B304" s="91"/>
      <c r="C304" s="88"/>
      <c r="D304" s="88"/>
      <c r="E304" s="88"/>
      <c r="F304" s="88"/>
      <c r="G304" s="88"/>
      <c r="H304" s="88"/>
      <c r="I304" s="85"/>
      <c r="J304" s="85"/>
      <c r="K304" s="130" t="s">
        <v>202</v>
      </c>
      <c r="L304" s="112">
        <v>0</v>
      </c>
      <c r="M304" s="112">
        <v>0</v>
      </c>
      <c r="N304" s="112">
        <v>0</v>
      </c>
      <c r="O304" s="112">
        <v>0</v>
      </c>
      <c r="P304" s="112">
        <v>0</v>
      </c>
      <c r="Q304" s="112">
        <v>0</v>
      </c>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row>
    <row r="305" spans="1:170" s="3" customFormat="1" ht="117" customHeight="1" x14ac:dyDescent="0.25">
      <c r="A305" s="144"/>
      <c r="B305" s="91"/>
      <c r="C305" s="88"/>
      <c r="D305" s="88"/>
      <c r="E305" s="88"/>
      <c r="F305" s="88"/>
      <c r="G305" s="88"/>
      <c r="H305" s="88"/>
      <c r="I305" s="85"/>
      <c r="J305" s="85"/>
      <c r="K305" s="131"/>
      <c r="L305" s="113"/>
      <c r="M305" s="113">
        <v>0</v>
      </c>
      <c r="N305" s="113">
        <v>0</v>
      </c>
      <c r="O305" s="113">
        <v>0</v>
      </c>
      <c r="P305" s="113">
        <v>0</v>
      </c>
      <c r="Q305" s="113">
        <v>0</v>
      </c>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row>
    <row r="306" spans="1:170" s="3" customFormat="1" ht="275.25" customHeight="1" x14ac:dyDescent="0.25">
      <c r="A306" s="144"/>
      <c r="B306" s="81"/>
      <c r="C306" s="92"/>
      <c r="D306" s="92"/>
      <c r="E306" s="92"/>
      <c r="F306" s="92"/>
      <c r="G306" s="92"/>
      <c r="H306" s="92"/>
      <c r="I306" s="85"/>
      <c r="J306" s="85"/>
      <c r="K306" s="65" t="s">
        <v>5</v>
      </c>
      <c r="L306" s="45">
        <v>0</v>
      </c>
      <c r="M306" s="45">
        <v>0</v>
      </c>
      <c r="N306" s="45">
        <v>0</v>
      </c>
      <c r="O306" s="45">
        <v>0</v>
      </c>
      <c r="P306" s="46">
        <v>0</v>
      </c>
      <c r="Q306" s="45">
        <v>0</v>
      </c>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row>
    <row r="307" spans="1:170" s="3" customFormat="1" ht="105" customHeight="1" x14ac:dyDescent="0.25">
      <c r="A307" s="144"/>
      <c r="B307" s="93" t="s">
        <v>61</v>
      </c>
      <c r="C307" s="72"/>
      <c r="D307" s="72">
        <v>100</v>
      </c>
      <c r="E307" s="72">
        <v>100</v>
      </c>
      <c r="F307" s="72">
        <v>100</v>
      </c>
      <c r="G307" s="72">
        <v>100</v>
      </c>
      <c r="H307" s="72">
        <v>100</v>
      </c>
      <c r="I307" s="85" t="s">
        <v>60</v>
      </c>
      <c r="J307" s="85" t="s">
        <v>261</v>
      </c>
      <c r="K307" s="65" t="s">
        <v>9</v>
      </c>
      <c r="L307" s="45">
        <v>0</v>
      </c>
      <c r="M307" s="45">
        <v>0</v>
      </c>
      <c r="N307" s="45">
        <v>0</v>
      </c>
      <c r="O307" s="45">
        <v>0</v>
      </c>
      <c r="P307" s="46">
        <v>0</v>
      </c>
      <c r="Q307" s="45">
        <v>0</v>
      </c>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row>
    <row r="308" spans="1:170" s="3" customFormat="1" ht="110.25" customHeight="1" x14ac:dyDescent="0.25">
      <c r="A308" s="144"/>
      <c r="B308" s="93"/>
      <c r="C308" s="72"/>
      <c r="D308" s="72"/>
      <c r="E308" s="72"/>
      <c r="F308" s="72"/>
      <c r="G308" s="72"/>
      <c r="H308" s="72"/>
      <c r="I308" s="85"/>
      <c r="J308" s="85"/>
      <c r="K308" s="65" t="s">
        <v>4</v>
      </c>
      <c r="L308" s="45">
        <v>0</v>
      </c>
      <c r="M308" s="45">
        <v>0</v>
      </c>
      <c r="N308" s="45">
        <v>0</v>
      </c>
      <c r="O308" s="45">
        <v>0</v>
      </c>
      <c r="P308" s="46">
        <v>0</v>
      </c>
      <c r="Q308" s="45">
        <v>0</v>
      </c>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row>
    <row r="309" spans="1:170" s="3" customFormat="1" ht="282.75" customHeight="1" x14ac:dyDescent="0.25">
      <c r="A309" s="144"/>
      <c r="B309" s="93"/>
      <c r="C309" s="72"/>
      <c r="D309" s="72"/>
      <c r="E309" s="72"/>
      <c r="F309" s="72"/>
      <c r="G309" s="72"/>
      <c r="H309" s="72"/>
      <c r="I309" s="85"/>
      <c r="J309" s="85"/>
      <c r="K309" s="44" t="s">
        <v>202</v>
      </c>
      <c r="L309" s="45">
        <v>0</v>
      </c>
      <c r="M309" s="45">
        <v>0</v>
      </c>
      <c r="N309" s="45">
        <v>0</v>
      </c>
      <c r="O309" s="45">
        <v>0</v>
      </c>
      <c r="P309" s="46">
        <v>0</v>
      </c>
      <c r="Q309" s="45">
        <v>0</v>
      </c>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row>
    <row r="310" spans="1:170" s="3" customFormat="1" ht="260.25" customHeight="1" x14ac:dyDescent="0.25">
      <c r="A310" s="144"/>
      <c r="B310" s="93"/>
      <c r="C310" s="72"/>
      <c r="D310" s="72"/>
      <c r="E310" s="72"/>
      <c r="F310" s="72"/>
      <c r="G310" s="72"/>
      <c r="H310" s="72"/>
      <c r="I310" s="85"/>
      <c r="J310" s="85"/>
      <c r="K310" s="65" t="s">
        <v>5</v>
      </c>
      <c r="L310" s="45">
        <v>0</v>
      </c>
      <c r="M310" s="45">
        <v>0</v>
      </c>
      <c r="N310" s="45">
        <v>0</v>
      </c>
      <c r="O310" s="45">
        <v>0</v>
      </c>
      <c r="P310" s="46">
        <v>0</v>
      </c>
      <c r="Q310" s="45">
        <v>0</v>
      </c>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row>
    <row r="311" spans="1:170" s="3" customFormat="1" ht="117" customHeight="1" x14ac:dyDescent="0.25">
      <c r="A311" s="77" t="s">
        <v>62</v>
      </c>
      <c r="B311" s="93" t="s">
        <v>64</v>
      </c>
      <c r="C311" s="72"/>
      <c r="D311" s="72">
        <v>100</v>
      </c>
      <c r="E311" s="72">
        <v>100</v>
      </c>
      <c r="F311" s="72">
        <v>100</v>
      </c>
      <c r="G311" s="72">
        <v>100</v>
      </c>
      <c r="H311" s="72">
        <v>100</v>
      </c>
      <c r="I311" s="85" t="s">
        <v>63</v>
      </c>
      <c r="J311" s="85" t="s">
        <v>269</v>
      </c>
      <c r="K311" s="65" t="s">
        <v>9</v>
      </c>
      <c r="L311" s="45">
        <v>0</v>
      </c>
      <c r="M311" s="45">
        <v>0</v>
      </c>
      <c r="N311" s="45">
        <v>0</v>
      </c>
      <c r="O311" s="45">
        <v>0</v>
      </c>
      <c r="P311" s="46">
        <v>0</v>
      </c>
      <c r="Q311" s="45">
        <v>0</v>
      </c>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row>
    <row r="312" spans="1:170" s="3" customFormat="1" ht="201" customHeight="1" x14ac:dyDescent="0.25">
      <c r="A312" s="78"/>
      <c r="B312" s="93"/>
      <c r="C312" s="72"/>
      <c r="D312" s="72"/>
      <c r="E312" s="72"/>
      <c r="F312" s="72"/>
      <c r="G312" s="72"/>
      <c r="H312" s="72"/>
      <c r="I312" s="85"/>
      <c r="J312" s="85"/>
      <c r="K312" s="65" t="s">
        <v>4</v>
      </c>
      <c r="L312" s="45">
        <v>0</v>
      </c>
      <c r="M312" s="45">
        <v>0</v>
      </c>
      <c r="N312" s="45">
        <v>0</v>
      </c>
      <c r="O312" s="45">
        <v>0</v>
      </c>
      <c r="P312" s="46">
        <v>0</v>
      </c>
      <c r="Q312" s="45">
        <v>0</v>
      </c>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row>
    <row r="313" spans="1:170" s="3" customFormat="1" ht="371.25" customHeight="1" x14ac:dyDescent="0.25">
      <c r="A313" s="78"/>
      <c r="B313" s="93"/>
      <c r="C313" s="72"/>
      <c r="D313" s="72"/>
      <c r="E313" s="72"/>
      <c r="F313" s="72"/>
      <c r="G313" s="72"/>
      <c r="H313" s="72"/>
      <c r="I313" s="85"/>
      <c r="J313" s="85"/>
      <c r="K313" s="98" t="s">
        <v>202</v>
      </c>
      <c r="L313" s="112">
        <v>0</v>
      </c>
      <c r="M313" s="112">
        <v>0</v>
      </c>
      <c r="N313" s="112">
        <v>0</v>
      </c>
      <c r="O313" s="112">
        <v>0</v>
      </c>
      <c r="P313" s="112">
        <v>0</v>
      </c>
      <c r="Q313" s="112">
        <v>0</v>
      </c>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29"/>
      <c r="DH313" s="29"/>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row>
    <row r="314" spans="1:170" s="3" customFormat="1" ht="378.75" customHeight="1" x14ac:dyDescent="0.25">
      <c r="A314" s="78"/>
      <c r="B314" s="93"/>
      <c r="C314" s="72"/>
      <c r="D314" s="72"/>
      <c r="E314" s="72"/>
      <c r="F314" s="72"/>
      <c r="G314" s="72"/>
      <c r="H314" s="72"/>
      <c r="I314" s="85"/>
      <c r="J314" s="85"/>
      <c r="K314" s="98"/>
      <c r="L314" s="113"/>
      <c r="M314" s="113"/>
      <c r="N314" s="113"/>
      <c r="O314" s="113"/>
      <c r="P314" s="113"/>
      <c r="Q314" s="113"/>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row>
    <row r="315" spans="1:170" s="3" customFormat="1" ht="299.25" customHeight="1" x14ac:dyDescent="0.25">
      <c r="A315" s="78"/>
      <c r="B315" s="93"/>
      <c r="C315" s="72"/>
      <c r="D315" s="72"/>
      <c r="E315" s="72"/>
      <c r="F315" s="72"/>
      <c r="G315" s="72"/>
      <c r="H315" s="72"/>
      <c r="I315" s="85"/>
      <c r="J315" s="85"/>
      <c r="K315" s="65" t="s">
        <v>5</v>
      </c>
      <c r="L315" s="45">
        <v>0</v>
      </c>
      <c r="M315" s="45">
        <v>0</v>
      </c>
      <c r="N315" s="45">
        <v>0</v>
      </c>
      <c r="O315" s="45">
        <v>0</v>
      </c>
      <c r="P315" s="46">
        <v>0</v>
      </c>
      <c r="Q315" s="45">
        <v>0</v>
      </c>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row>
    <row r="316" spans="1:170" s="3" customFormat="1" ht="192" customHeight="1" x14ac:dyDescent="0.25">
      <c r="A316" s="78"/>
      <c r="B316" s="93" t="s">
        <v>130</v>
      </c>
      <c r="C316" s="72">
        <f>SUM(D316:H320)</f>
        <v>230</v>
      </c>
      <c r="D316" s="72">
        <v>46</v>
      </c>
      <c r="E316" s="72">
        <v>46</v>
      </c>
      <c r="F316" s="72">
        <v>46</v>
      </c>
      <c r="G316" s="72">
        <v>46</v>
      </c>
      <c r="H316" s="72">
        <v>46</v>
      </c>
      <c r="I316" s="85" t="s">
        <v>253</v>
      </c>
      <c r="J316" s="85" t="s">
        <v>270</v>
      </c>
      <c r="K316" s="65" t="s">
        <v>9</v>
      </c>
      <c r="L316" s="45">
        <v>0</v>
      </c>
      <c r="M316" s="45">
        <v>0</v>
      </c>
      <c r="N316" s="45">
        <v>0</v>
      </c>
      <c r="O316" s="45">
        <v>0</v>
      </c>
      <c r="P316" s="46">
        <v>0</v>
      </c>
      <c r="Q316" s="45">
        <v>0</v>
      </c>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row>
    <row r="317" spans="1:170" s="3" customFormat="1" ht="255" customHeight="1" x14ac:dyDescent="0.25">
      <c r="A317" s="78"/>
      <c r="B317" s="93"/>
      <c r="C317" s="72"/>
      <c r="D317" s="72"/>
      <c r="E317" s="72"/>
      <c r="F317" s="72"/>
      <c r="G317" s="72"/>
      <c r="H317" s="72"/>
      <c r="I317" s="85"/>
      <c r="J317" s="85"/>
      <c r="K317" s="65" t="s">
        <v>4</v>
      </c>
      <c r="L317" s="45">
        <v>0</v>
      </c>
      <c r="M317" s="45">
        <v>0</v>
      </c>
      <c r="N317" s="45">
        <v>0</v>
      </c>
      <c r="O317" s="45">
        <v>0</v>
      </c>
      <c r="P317" s="46">
        <v>0</v>
      </c>
      <c r="Q317" s="45">
        <v>0</v>
      </c>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row>
    <row r="318" spans="1:170" s="3" customFormat="1" ht="313.5" customHeight="1" x14ac:dyDescent="0.25">
      <c r="A318" s="78"/>
      <c r="B318" s="93"/>
      <c r="C318" s="72"/>
      <c r="D318" s="72"/>
      <c r="E318" s="72"/>
      <c r="F318" s="72"/>
      <c r="G318" s="72"/>
      <c r="H318" s="72"/>
      <c r="I318" s="85"/>
      <c r="J318" s="85"/>
      <c r="K318" s="98" t="s">
        <v>202</v>
      </c>
      <c r="L318" s="112">
        <v>0</v>
      </c>
      <c r="M318" s="112">
        <v>0</v>
      </c>
      <c r="N318" s="112">
        <v>0</v>
      </c>
      <c r="O318" s="112">
        <v>0</v>
      </c>
      <c r="P318" s="112">
        <v>0</v>
      </c>
      <c r="Q318" s="112">
        <v>0</v>
      </c>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row>
    <row r="319" spans="1:170" s="3" customFormat="1" ht="86.25" customHeight="1" x14ac:dyDescent="0.25">
      <c r="A319" s="78"/>
      <c r="B319" s="93"/>
      <c r="C319" s="72"/>
      <c r="D319" s="72"/>
      <c r="E319" s="72"/>
      <c r="F319" s="72"/>
      <c r="G319" s="72"/>
      <c r="H319" s="72"/>
      <c r="I319" s="85"/>
      <c r="J319" s="85"/>
      <c r="K319" s="98"/>
      <c r="L319" s="113"/>
      <c r="M319" s="113"/>
      <c r="N319" s="113"/>
      <c r="O319" s="113"/>
      <c r="P319" s="113"/>
      <c r="Q319" s="113"/>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row>
    <row r="320" spans="1:170" s="3" customFormat="1" ht="351" customHeight="1" x14ac:dyDescent="0.25">
      <c r="A320" s="78"/>
      <c r="B320" s="93"/>
      <c r="C320" s="72"/>
      <c r="D320" s="72"/>
      <c r="E320" s="72"/>
      <c r="F320" s="72"/>
      <c r="G320" s="72"/>
      <c r="H320" s="72"/>
      <c r="I320" s="85"/>
      <c r="J320" s="85"/>
      <c r="K320" s="65" t="s">
        <v>5</v>
      </c>
      <c r="L320" s="45">
        <v>0</v>
      </c>
      <c r="M320" s="45">
        <v>0</v>
      </c>
      <c r="N320" s="45">
        <v>0</v>
      </c>
      <c r="O320" s="45">
        <v>0</v>
      </c>
      <c r="P320" s="46">
        <v>0</v>
      </c>
      <c r="Q320" s="45">
        <v>0</v>
      </c>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row>
    <row r="321" spans="1:170" s="3" customFormat="1" ht="193.5" customHeight="1" x14ac:dyDescent="0.25">
      <c r="A321" s="78"/>
      <c r="B321" s="93" t="s">
        <v>66</v>
      </c>
      <c r="C321" s="72"/>
      <c r="D321" s="72">
        <v>80</v>
      </c>
      <c r="E321" s="72">
        <v>80</v>
      </c>
      <c r="F321" s="72">
        <v>80</v>
      </c>
      <c r="G321" s="72">
        <v>85</v>
      </c>
      <c r="H321" s="72">
        <v>85</v>
      </c>
      <c r="I321" s="85" t="s">
        <v>65</v>
      </c>
      <c r="J321" s="85" t="s">
        <v>257</v>
      </c>
      <c r="K321" s="65" t="s">
        <v>9</v>
      </c>
      <c r="L321" s="45">
        <v>0</v>
      </c>
      <c r="M321" s="45">
        <v>0</v>
      </c>
      <c r="N321" s="45">
        <v>0</v>
      </c>
      <c r="O321" s="45">
        <v>0</v>
      </c>
      <c r="P321" s="46">
        <v>0</v>
      </c>
      <c r="Q321" s="45">
        <v>0</v>
      </c>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row>
    <row r="322" spans="1:170" s="3" customFormat="1" ht="109.5" customHeight="1" x14ac:dyDescent="0.25">
      <c r="A322" s="78"/>
      <c r="B322" s="93"/>
      <c r="C322" s="72"/>
      <c r="D322" s="72"/>
      <c r="E322" s="72"/>
      <c r="F322" s="72"/>
      <c r="G322" s="72"/>
      <c r="H322" s="72"/>
      <c r="I322" s="85"/>
      <c r="J322" s="85"/>
      <c r="K322" s="65" t="s">
        <v>4</v>
      </c>
      <c r="L322" s="45">
        <v>0</v>
      </c>
      <c r="M322" s="45">
        <v>0</v>
      </c>
      <c r="N322" s="45">
        <v>0</v>
      </c>
      <c r="O322" s="45">
        <v>0</v>
      </c>
      <c r="P322" s="46">
        <v>0</v>
      </c>
      <c r="Q322" s="45">
        <v>0</v>
      </c>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row>
    <row r="323" spans="1:170" s="3" customFormat="1" ht="273" customHeight="1" x14ac:dyDescent="0.25">
      <c r="A323" s="78"/>
      <c r="B323" s="93"/>
      <c r="C323" s="72"/>
      <c r="D323" s="72"/>
      <c r="E323" s="72"/>
      <c r="F323" s="72"/>
      <c r="G323" s="72"/>
      <c r="H323" s="72"/>
      <c r="I323" s="85"/>
      <c r="J323" s="85"/>
      <c r="K323" s="98" t="s">
        <v>202</v>
      </c>
      <c r="L323" s="73">
        <v>0</v>
      </c>
      <c r="M323" s="73">
        <v>0</v>
      </c>
      <c r="N323" s="73">
        <v>15</v>
      </c>
      <c r="O323" s="73">
        <v>15</v>
      </c>
      <c r="P323" s="84">
        <v>15</v>
      </c>
      <c r="Q323" s="73">
        <v>15</v>
      </c>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row>
    <row r="324" spans="1:170" s="3" customFormat="1" ht="106.5" customHeight="1" x14ac:dyDescent="0.25">
      <c r="A324" s="78"/>
      <c r="B324" s="93"/>
      <c r="C324" s="72"/>
      <c r="D324" s="72"/>
      <c r="E324" s="72"/>
      <c r="F324" s="72"/>
      <c r="G324" s="72"/>
      <c r="H324" s="72"/>
      <c r="I324" s="85"/>
      <c r="J324" s="85"/>
      <c r="K324" s="98"/>
      <c r="L324" s="73"/>
      <c r="M324" s="73"/>
      <c r="N324" s="73"/>
      <c r="O324" s="73"/>
      <c r="P324" s="84"/>
      <c r="Q324" s="73"/>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row>
    <row r="325" spans="1:170" s="3" customFormat="1" ht="280.5" customHeight="1" x14ac:dyDescent="0.25">
      <c r="A325" s="79"/>
      <c r="B325" s="93"/>
      <c r="C325" s="72"/>
      <c r="D325" s="72"/>
      <c r="E325" s="72"/>
      <c r="F325" s="72"/>
      <c r="G325" s="72"/>
      <c r="H325" s="72"/>
      <c r="I325" s="85"/>
      <c r="J325" s="85"/>
      <c r="K325" s="65" t="s">
        <v>5</v>
      </c>
      <c r="L325" s="45">
        <v>0</v>
      </c>
      <c r="M325" s="45">
        <v>0</v>
      </c>
      <c r="N325" s="45">
        <v>0</v>
      </c>
      <c r="O325" s="45">
        <v>0</v>
      </c>
      <c r="P325" s="46">
        <v>0</v>
      </c>
      <c r="Q325" s="45">
        <v>0</v>
      </c>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row>
    <row r="326" spans="1:170" s="3" customFormat="1" ht="114.75" customHeight="1" x14ac:dyDescent="0.25">
      <c r="A326" s="77" t="s">
        <v>376</v>
      </c>
      <c r="B326" s="139" t="s">
        <v>67</v>
      </c>
      <c r="C326" s="72"/>
      <c r="D326" s="72">
        <v>80</v>
      </c>
      <c r="E326" s="72">
        <v>80</v>
      </c>
      <c r="F326" s="72">
        <v>80</v>
      </c>
      <c r="G326" s="72">
        <v>85</v>
      </c>
      <c r="H326" s="72">
        <v>85</v>
      </c>
      <c r="I326" s="142" t="s">
        <v>68</v>
      </c>
      <c r="J326" s="85" t="s">
        <v>271</v>
      </c>
      <c r="K326" s="65" t="s">
        <v>9</v>
      </c>
      <c r="L326" s="45">
        <v>0</v>
      </c>
      <c r="M326" s="45">
        <v>0</v>
      </c>
      <c r="N326" s="45">
        <v>0</v>
      </c>
      <c r="O326" s="45">
        <v>0</v>
      </c>
      <c r="P326" s="46">
        <v>0</v>
      </c>
      <c r="Q326" s="45">
        <v>0</v>
      </c>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row>
    <row r="327" spans="1:170" s="3" customFormat="1" ht="135.75" customHeight="1" x14ac:dyDescent="0.25">
      <c r="A327" s="78"/>
      <c r="B327" s="139"/>
      <c r="C327" s="72"/>
      <c r="D327" s="72"/>
      <c r="E327" s="72"/>
      <c r="F327" s="72"/>
      <c r="G327" s="72"/>
      <c r="H327" s="72"/>
      <c r="I327" s="142"/>
      <c r="J327" s="85"/>
      <c r="K327" s="65" t="s">
        <v>4</v>
      </c>
      <c r="L327" s="45">
        <v>0</v>
      </c>
      <c r="M327" s="45">
        <v>0</v>
      </c>
      <c r="N327" s="45">
        <v>0</v>
      </c>
      <c r="O327" s="45">
        <v>0</v>
      </c>
      <c r="P327" s="46">
        <v>0</v>
      </c>
      <c r="Q327" s="45">
        <v>0</v>
      </c>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row>
    <row r="328" spans="1:170" s="3" customFormat="1" ht="309.75" customHeight="1" x14ac:dyDescent="0.25">
      <c r="A328" s="78"/>
      <c r="B328" s="139"/>
      <c r="C328" s="72"/>
      <c r="D328" s="72"/>
      <c r="E328" s="72"/>
      <c r="F328" s="72"/>
      <c r="G328" s="72"/>
      <c r="H328" s="72"/>
      <c r="I328" s="142"/>
      <c r="J328" s="85"/>
      <c r="K328" s="98" t="s">
        <v>202</v>
      </c>
      <c r="L328" s="112">
        <v>0</v>
      </c>
      <c r="M328" s="112">
        <v>0</v>
      </c>
      <c r="N328" s="112">
        <v>0</v>
      </c>
      <c r="O328" s="112">
        <v>0</v>
      </c>
      <c r="P328" s="112">
        <v>0</v>
      </c>
      <c r="Q328" s="112">
        <v>0</v>
      </c>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row>
    <row r="329" spans="1:170" s="3" customFormat="1" ht="337.5" customHeight="1" x14ac:dyDescent="0.25">
      <c r="A329" s="78"/>
      <c r="B329" s="139"/>
      <c r="C329" s="72"/>
      <c r="D329" s="72"/>
      <c r="E329" s="72"/>
      <c r="F329" s="72"/>
      <c r="G329" s="72"/>
      <c r="H329" s="72"/>
      <c r="I329" s="142"/>
      <c r="J329" s="85"/>
      <c r="K329" s="98"/>
      <c r="L329" s="113"/>
      <c r="M329" s="113"/>
      <c r="N329" s="113"/>
      <c r="O329" s="113"/>
      <c r="P329" s="113"/>
      <c r="Q329" s="113"/>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row>
    <row r="330" spans="1:170" s="3" customFormat="1" ht="251.25" customHeight="1" x14ac:dyDescent="0.25">
      <c r="A330" s="78"/>
      <c r="B330" s="139"/>
      <c r="C330" s="72"/>
      <c r="D330" s="72"/>
      <c r="E330" s="72"/>
      <c r="F330" s="72"/>
      <c r="G330" s="72"/>
      <c r="H330" s="72"/>
      <c r="I330" s="142"/>
      <c r="J330" s="85"/>
      <c r="K330" s="65" t="s">
        <v>5</v>
      </c>
      <c r="L330" s="45">
        <v>0</v>
      </c>
      <c r="M330" s="45">
        <v>0</v>
      </c>
      <c r="N330" s="45">
        <v>0</v>
      </c>
      <c r="O330" s="45">
        <v>0</v>
      </c>
      <c r="P330" s="46">
        <v>0</v>
      </c>
      <c r="Q330" s="45">
        <v>0</v>
      </c>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row>
    <row r="331" spans="1:170" s="13" customFormat="1" ht="172.5" customHeight="1" x14ac:dyDescent="0.25">
      <c r="A331" s="78"/>
      <c r="B331" s="93" t="s">
        <v>131</v>
      </c>
      <c r="C331" s="72"/>
      <c r="D331" s="72">
        <v>80</v>
      </c>
      <c r="E331" s="72">
        <v>80</v>
      </c>
      <c r="F331" s="72">
        <v>80</v>
      </c>
      <c r="G331" s="72">
        <v>85</v>
      </c>
      <c r="H331" s="72">
        <v>85</v>
      </c>
      <c r="I331" s="85" t="s">
        <v>216</v>
      </c>
      <c r="J331" s="85" t="s">
        <v>275</v>
      </c>
      <c r="K331" s="65" t="s">
        <v>9</v>
      </c>
      <c r="L331" s="45">
        <v>0</v>
      </c>
      <c r="M331" s="45">
        <v>0</v>
      </c>
      <c r="N331" s="45">
        <v>0</v>
      </c>
      <c r="O331" s="45">
        <v>0</v>
      </c>
      <c r="P331" s="46">
        <v>0</v>
      </c>
      <c r="Q331" s="45">
        <v>0</v>
      </c>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c r="EC331" s="31"/>
      <c r="ED331" s="31"/>
      <c r="EE331" s="31"/>
      <c r="EF331" s="31"/>
      <c r="EG331" s="31"/>
      <c r="EH331" s="31"/>
      <c r="EI331" s="31"/>
      <c r="EJ331" s="31"/>
      <c r="EK331" s="31"/>
      <c r="EL331" s="31"/>
      <c r="EM331" s="31"/>
      <c r="EN331" s="31"/>
      <c r="EO331" s="31"/>
      <c r="EP331" s="31"/>
      <c r="EQ331" s="31"/>
      <c r="ER331" s="31"/>
      <c r="ES331" s="31"/>
      <c r="ET331" s="31"/>
      <c r="EU331" s="31"/>
      <c r="EV331" s="31"/>
      <c r="EW331" s="31"/>
      <c r="EX331" s="31"/>
      <c r="EY331" s="31"/>
      <c r="EZ331" s="31"/>
      <c r="FA331" s="31"/>
      <c r="FB331" s="31"/>
      <c r="FC331" s="31"/>
      <c r="FD331" s="31"/>
      <c r="FE331" s="31"/>
      <c r="FF331" s="31"/>
      <c r="FG331" s="31"/>
      <c r="FH331" s="31"/>
      <c r="FI331" s="31"/>
      <c r="FJ331" s="31"/>
      <c r="FK331" s="31"/>
      <c r="FL331" s="31"/>
      <c r="FM331" s="31"/>
      <c r="FN331" s="31"/>
    </row>
    <row r="332" spans="1:170" s="13" customFormat="1" ht="164.25" customHeight="1" x14ac:dyDescent="0.25">
      <c r="A332" s="78"/>
      <c r="B332" s="93"/>
      <c r="C332" s="72"/>
      <c r="D332" s="72"/>
      <c r="E332" s="72"/>
      <c r="F332" s="72"/>
      <c r="G332" s="72"/>
      <c r="H332" s="72"/>
      <c r="I332" s="85"/>
      <c r="J332" s="85"/>
      <c r="K332" s="65" t="s">
        <v>4</v>
      </c>
      <c r="L332" s="45">
        <v>0</v>
      </c>
      <c r="M332" s="45">
        <v>0</v>
      </c>
      <c r="N332" s="45">
        <v>0</v>
      </c>
      <c r="O332" s="45">
        <v>0</v>
      </c>
      <c r="P332" s="45">
        <v>0</v>
      </c>
      <c r="Q332" s="45">
        <v>0</v>
      </c>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c r="DR332" s="31"/>
      <c r="DS332" s="31"/>
      <c r="DT332" s="31"/>
      <c r="DU332" s="31"/>
      <c r="DV332" s="31"/>
      <c r="DW332" s="31"/>
      <c r="DX332" s="31"/>
      <c r="DY332" s="31"/>
      <c r="DZ332" s="31"/>
      <c r="EA332" s="31"/>
      <c r="EB332" s="31"/>
      <c r="EC332" s="31"/>
      <c r="ED332" s="31"/>
      <c r="EE332" s="31"/>
      <c r="EF332" s="31"/>
      <c r="EG332" s="31"/>
      <c r="EH332" s="31"/>
      <c r="EI332" s="31"/>
      <c r="EJ332" s="31"/>
      <c r="EK332" s="31"/>
      <c r="EL332" s="31"/>
      <c r="EM332" s="31"/>
      <c r="EN332" s="31"/>
      <c r="EO332" s="31"/>
      <c r="EP332" s="31"/>
      <c r="EQ332" s="31"/>
      <c r="ER332" s="31"/>
      <c r="ES332" s="31"/>
      <c r="ET332" s="31"/>
      <c r="EU332" s="31"/>
      <c r="EV332" s="31"/>
      <c r="EW332" s="31"/>
      <c r="EX332" s="31"/>
      <c r="EY332" s="31"/>
      <c r="EZ332" s="31"/>
      <c r="FA332" s="31"/>
      <c r="FB332" s="31"/>
      <c r="FC332" s="31"/>
      <c r="FD332" s="31"/>
      <c r="FE332" s="31"/>
      <c r="FF332" s="31"/>
      <c r="FG332" s="31"/>
      <c r="FH332" s="31"/>
      <c r="FI332" s="31"/>
      <c r="FJ332" s="31"/>
      <c r="FK332" s="31"/>
      <c r="FL332" s="31"/>
      <c r="FM332" s="31"/>
      <c r="FN332" s="31"/>
    </row>
    <row r="333" spans="1:170" s="13" customFormat="1" ht="236.25" customHeight="1" x14ac:dyDescent="0.25">
      <c r="A333" s="78"/>
      <c r="B333" s="93"/>
      <c r="C333" s="72"/>
      <c r="D333" s="72"/>
      <c r="E333" s="72"/>
      <c r="F333" s="72"/>
      <c r="G333" s="72"/>
      <c r="H333" s="72"/>
      <c r="I333" s="85"/>
      <c r="J333" s="85"/>
      <c r="K333" s="98" t="s">
        <v>21</v>
      </c>
      <c r="L333" s="112">
        <v>0</v>
      </c>
      <c r="M333" s="112">
        <v>0</v>
      </c>
      <c r="N333" s="112">
        <v>0</v>
      </c>
      <c r="O333" s="112">
        <v>0</v>
      </c>
      <c r="P333" s="112">
        <v>0</v>
      </c>
      <c r="Q333" s="112">
        <v>0</v>
      </c>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c r="DR333" s="31"/>
      <c r="DS333" s="31"/>
      <c r="DT333" s="31"/>
      <c r="DU333" s="31"/>
      <c r="DV333" s="31"/>
      <c r="DW333" s="31"/>
      <c r="DX333" s="31"/>
      <c r="DY333" s="31"/>
      <c r="DZ333" s="31"/>
      <c r="EA333" s="31"/>
      <c r="EB333" s="31"/>
      <c r="EC333" s="31"/>
      <c r="ED333" s="31"/>
      <c r="EE333" s="31"/>
      <c r="EF333" s="31"/>
      <c r="EG333" s="31"/>
      <c r="EH333" s="31"/>
      <c r="EI333" s="31"/>
      <c r="EJ333" s="31"/>
      <c r="EK333" s="31"/>
      <c r="EL333" s="31"/>
      <c r="EM333" s="31"/>
      <c r="EN333" s="31"/>
      <c r="EO333" s="31"/>
      <c r="EP333" s="31"/>
      <c r="EQ333" s="31"/>
      <c r="ER333" s="31"/>
      <c r="ES333" s="31"/>
      <c r="ET333" s="31"/>
      <c r="EU333" s="31"/>
      <c r="EV333" s="31"/>
      <c r="EW333" s="31"/>
      <c r="EX333" s="31"/>
      <c r="EY333" s="31"/>
      <c r="EZ333" s="31"/>
      <c r="FA333" s="31"/>
      <c r="FB333" s="31"/>
      <c r="FC333" s="31"/>
      <c r="FD333" s="31"/>
      <c r="FE333" s="31"/>
      <c r="FF333" s="31"/>
      <c r="FG333" s="31"/>
      <c r="FH333" s="31"/>
      <c r="FI333" s="31"/>
      <c r="FJ333" s="31"/>
      <c r="FK333" s="31"/>
      <c r="FL333" s="31"/>
      <c r="FM333" s="31"/>
      <c r="FN333" s="31"/>
    </row>
    <row r="334" spans="1:170" s="13" customFormat="1" ht="59.25" customHeight="1" x14ac:dyDescent="0.25">
      <c r="A334" s="78"/>
      <c r="B334" s="93"/>
      <c r="C334" s="72"/>
      <c r="D334" s="72"/>
      <c r="E334" s="72"/>
      <c r="F334" s="72"/>
      <c r="G334" s="72"/>
      <c r="H334" s="72"/>
      <c r="I334" s="85"/>
      <c r="J334" s="85"/>
      <c r="K334" s="98"/>
      <c r="L334" s="113"/>
      <c r="M334" s="113"/>
      <c r="N334" s="113"/>
      <c r="O334" s="113"/>
      <c r="P334" s="113"/>
      <c r="Q334" s="113"/>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c r="DR334" s="31"/>
      <c r="DS334" s="31"/>
      <c r="DT334" s="31"/>
      <c r="DU334" s="31"/>
      <c r="DV334" s="31"/>
      <c r="DW334" s="31"/>
      <c r="DX334" s="31"/>
      <c r="DY334" s="31"/>
      <c r="DZ334" s="31"/>
      <c r="EA334" s="31"/>
      <c r="EB334" s="31"/>
      <c r="EC334" s="31"/>
      <c r="ED334" s="31"/>
      <c r="EE334" s="31"/>
      <c r="EF334" s="31"/>
      <c r="EG334" s="31"/>
      <c r="EH334" s="31"/>
      <c r="EI334" s="31"/>
      <c r="EJ334" s="31"/>
      <c r="EK334" s="31"/>
      <c r="EL334" s="31"/>
      <c r="EM334" s="31"/>
      <c r="EN334" s="31"/>
      <c r="EO334" s="31"/>
      <c r="EP334" s="31"/>
      <c r="EQ334" s="31"/>
      <c r="ER334" s="31"/>
      <c r="ES334" s="31"/>
      <c r="ET334" s="31"/>
      <c r="EU334" s="31"/>
      <c r="EV334" s="31"/>
      <c r="EW334" s="31"/>
      <c r="EX334" s="31"/>
      <c r="EY334" s="31"/>
      <c r="EZ334" s="31"/>
      <c r="FA334" s="31"/>
      <c r="FB334" s="31"/>
      <c r="FC334" s="31"/>
      <c r="FD334" s="31"/>
      <c r="FE334" s="31"/>
      <c r="FF334" s="31"/>
      <c r="FG334" s="31"/>
      <c r="FH334" s="31"/>
      <c r="FI334" s="31"/>
      <c r="FJ334" s="31"/>
      <c r="FK334" s="31"/>
      <c r="FL334" s="31"/>
      <c r="FM334" s="31"/>
      <c r="FN334" s="31"/>
    </row>
    <row r="335" spans="1:170" s="13" customFormat="1" ht="206.25" customHeight="1" x14ac:dyDescent="0.25">
      <c r="A335" s="79"/>
      <c r="B335" s="93"/>
      <c r="C335" s="72"/>
      <c r="D335" s="72"/>
      <c r="E335" s="72"/>
      <c r="F335" s="72"/>
      <c r="G335" s="72"/>
      <c r="H335" s="72"/>
      <c r="I335" s="85"/>
      <c r="J335" s="85"/>
      <c r="K335" s="65" t="s">
        <v>5</v>
      </c>
      <c r="L335" s="45">
        <v>0</v>
      </c>
      <c r="M335" s="45">
        <v>0</v>
      </c>
      <c r="N335" s="45">
        <v>0</v>
      </c>
      <c r="O335" s="45">
        <v>0</v>
      </c>
      <c r="P335" s="46">
        <v>0</v>
      </c>
      <c r="Q335" s="45">
        <v>0</v>
      </c>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c r="DR335" s="31"/>
      <c r="DS335" s="31"/>
      <c r="DT335" s="31"/>
      <c r="DU335" s="31"/>
      <c r="DV335" s="31"/>
      <c r="DW335" s="31"/>
      <c r="DX335" s="31"/>
      <c r="DY335" s="31"/>
      <c r="DZ335" s="31"/>
      <c r="EA335" s="31"/>
      <c r="EB335" s="31"/>
      <c r="EC335" s="31"/>
      <c r="ED335" s="31"/>
      <c r="EE335" s="31"/>
      <c r="EF335" s="31"/>
      <c r="EG335" s="31"/>
      <c r="EH335" s="31"/>
      <c r="EI335" s="31"/>
      <c r="EJ335" s="31"/>
      <c r="EK335" s="31"/>
      <c r="EL335" s="31"/>
      <c r="EM335" s="31"/>
      <c r="EN335" s="31"/>
      <c r="EO335" s="31"/>
      <c r="EP335" s="31"/>
      <c r="EQ335" s="31"/>
      <c r="ER335" s="31"/>
      <c r="ES335" s="31"/>
      <c r="ET335" s="31"/>
      <c r="EU335" s="31"/>
      <c r="EV335" s="31"/>
      <c r="EW335" s="31"/>
      <c r="EX335" s="31"/>
      <c r="EY335" s="31"/>
      <c r="EZ335" s="31"/>
      <c r="FA335" s="31"/>
      <c r="FB335" s="31"/>
      <c r="FC335" s="31"/>
      <c r="FD335" s="31"/>
      <c r="FE335" s="31"/>
      <c r="FF335" s="31"/>
      <c r="FG335" s="31"/>
      <c r="FH335" s="31"/>
      <c r="FI335" s="31"/>
      <c r="FJ335" s="31"/>
      <c r="FK335" s="31"/>
      <c r="FL335" s="31"/>
      <c r="FM335" s="31"/>
      <c r="FN335" s="31"/>
    </row>
    <row r="336" spans="1:170" s="3" customFormat="1" ht="144.75" customHeight="1" x14ac:dyDescent="0.25">
      <c r="A336" s="188" t="s">
        <v>197</v>
      </c>
      <c r="B336" s="189"/>
      <c r="C336" s="189"/>
      <c r="D336" s="189"/>
      <c r="E336" s="189"/>
      <c r="F336" s="189"/>
      <c r="G336" s="189"/>
      <c r="H336" s="189"/>
      <c r="I336" s="189"/>
      <c r="J336" s="189"/>
      <c r="K336" s="189"/>
      <c r="L336" s="189"/>
      <c r="M336" s="189"/>
      <c r="N336" s="189"/>
      <c r="O336" s="189"/>
      <c r="P336" s="189"/>
      <c r="Q336" s="190"/>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row>
    <row r="337" spans="1:170" s="3" customFormat="1" ht="144" customHeight="1" x14ac:dyDescent="0.25">
      <c r="A337" s="126" t="s">
        <v>25</v>
      </c>
      <c r="B337" s="126"/>
      <c r="C337" s="126"/>
      <c r="D337" s="126"/>
      <c r="E337" s="126"/>
      <c r="F337" s="126"/>
      <c r="G337" s="126"/>
      <c r="H337" s="126"/>
      <c r="I337" s="126"/>
      <c r="J337" s="126"/>
      <c r="K337" s="65" t="s">
        <v>9</v>
      </c>
      <c r="L337" s="45">
        <v>0</v>
      </c>
      <c r="M337" s="45">
        <v>0</v>
      </c>
      <c r="N337" s="45">
        <v>0</v>
      </c>
      <c r="O337" s="45">
        <v>0</v>
      </c>
      <c r="P337" s="46">
        <v>0</v>
      </c>
      <c r="Q337" s="45">
        <v>0</v>
      </c>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row>
    <row r="338" spans="1:170" s="3" customFormat="1" ht="126" customHeight="1" x14ac:dyDescent="0.25">
      <c r="A338" s="126"/>
      <c r="B338" s="126"/>
      <c r="C338" s="126"/>
      <c r="D338" s="126"/>
      <c r="E338" s="126"/>
      <c r="F338" s="126"/>
      <c r="G338" s="126"/>
      <c r="H338" s="126"/>
      <c r="I338" s="126"/>
      <c r="J338" s="126"/>
      <c r="K338" s="65" t="s">
        <v>4</v>
      </c>
      <c r="L338" s="45">
        <f>SUM(L337,L272,L165,L134)</f>
        <v>1514</v>
      </c>
      <c r="M338" s="45">
        <f>SUM(M337,M272,M165,M134)</f>
        <v>248</v>
      </c>
      <c r="N338" s="45">
        <f t="shared" ref="N338:Q338" si="5">SUM(N337,N272,N165,N134)</f>
        <v>250</v>
      </c>
      <c r="O338" s="45">
        <f t="shared" si="5"/>
        <v>304</v>
      </c>
      <c r="P338" s="45">
        <f t="shared" si="5"/>
        <v>355</v>
      </c>
      <c r="Q338" s="45">
        <f t="shared" si="5"/>
        <v>357</v>
      </c>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row>
    <row r="339" spans="1:170" s="3" customFormat="1" ht="275.25" customHeight="1" x14ac:dyDescent="0.25">
      <c r="A339" s="126"/>
      <c r="B339" s="126"/>
      <c r="C339" s="126"/>
      <c r="D339" s="126"/>
      <c r="E339" s="126"/>
      <c r="F339" s="126"/>
      <c r="G339" s="126"/>
      <c r="H339" s="126"/>
      <c r="I339" s="126"/>
      <c r="J339" s="126"/>
      <c r="K339" s="98" t="s">
        <v>201</v>
      </c>
      <c r="L339" s="112">
        <f>SUM(L323,L318,L284,L278,L273,L268,L239,L208,L203,L166,L156,L124)</f>
        <v>27194.969999999998</v>
      </c>
      <c r="M339" s="112">
        <f>SUM(M323,M318,M284,M278,M273,M268,M239,M208,M203,M166,M156,M124)</f>
        <v>4656.2139999999999</v>
      </c>
      <c r="N339" s="112">
        <f t="shared" ref="N339:Q339" si="6">SUM(N323,N318,N284,N278,N273,N268,N239,N208,N203,N166,N156,N124)</f>
        <v>5519.1139999999996</v>
      </c>
      <c r="O339" s="112">
        <f t="shared" si="6"/>
        <v>5634.0140000000001</v>
      </c>
      <c r="P339" s="112">
        <f t="shared" si="6"/>
        <v>5701.1139999999996</v>
      </c>
      <c r="Q339" s="112">
        <f t="shared" si="6"/>
        <v>5744.5140000000001</v>
      </c>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row>
    <row r="340" spans="1:170" s="3" customFormat="1" ht="131.25" customHeight="1" x14ac:dyDescent="0.25">
      <c r="A340" s="126"/>
      <c r="B340" s="126"/>
      <c r="C340" s="126"/>
      <c r="D340" s="126"/>
      <c r="E340" s="126"/>
      <c r="F340" s="126"/>
      <c r="G340" s="126"/>
      <c r="H340" s="126"/>
      <c r="I340" s="126"/>
      <c r="J340" s="126"/>
      <c r="K340" s="98"/>
      <c r="L340" s="113"/>
      <c r="M340" s="113"/>
      <c r="N340" s="113"/>
      <c r="O340" s="113"/>
      <c r="P340" s="113"/>
      <c r="Q340" s="113"/>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row>
    <row r="341" spans="1:170" s="3" customFormat="1" ht="165.75" customHeight="1" x14ac:dyDescent="0.25">
      <c r="A341" s="198"/>
      <c r="B341" s="198"/>
      <c r="C341" s="198"/>
      <c r="D341" s="198"/>
      <c r="E341" s="198"/>
      <c r="F341" s="198"/>
      <c r="G341" s="198"/>
      <c r="H341" s="198"/>
      <c r="I341" s="198"/>
      <c r="J341" s="198"/>
      <c r="K341" s="59" t="s">
        <v>5</v>
      </c>
      <c r="L341" s="47">
        <f>SUM(L270,L245,L167,L158)</f>
        <v>2813</v>
      </c>
      <c r="M341" s="47">
        <f>SUM(M270,M245,M167,M158)</f>
        <v>2610</v>
      </c>
      <c r="N341" s="47">
        <f t="shared" ref="N341:Q341" si="7">SUM(N270,N245,N167,N158)</f>
        <v>45</v>
      </c>
      <c r="O341" s="47">
        <f t="shared" si="7"/>
        <v>52</v>
      </c>
      <c r="P341" s="47">
        <f t="shared" si="7"/>
        <v>53</v>
      </c>
      <c r="Q341" s="47">
        <f t="shared" si="7"/>
        <v>53</v>
      </c>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row>
    <row r="342" spans="1:170" s="3" customFormat="1" ht="154.5" customHeight="1" x14ac:dyDescent="0.25">
      <c r="A342" s="188" t="s">
        <v>286</v>
      </c>
      <c r="B342" s="189"/>
      <c r="C342" s="189"/>
      <c r="D342" s="189"/>
      <c r="E342" s="189"/>
      <c r="F342" s="189"/>
      <c r="G342" s="189"/>
      <c r="H342" s="189"/>
      <c r="I342" s="189"/>
      <c r="J342" s="189"/>
      <c r="K342" s="189"/>
      <c r="L342" s="189"/>
      <c r="M342" s="189"/>
      <c r="N342" s="189"/>
      <c r="O342" s="189"/>
      <c r="P342" s="189"/>
      <c r="Q342" s="190"/>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29"/>
      <c r="DH342" s="29"/>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row>
    <row r="343" spans="1:170" s="3" customFormat="1" ht="222" customHeight="1" x14ac:dyDescent="0.25">
      <c r="A343" s="77" t="s">
        <v>307</v>
      </c>
      <c r="B343" s="148" t="s">
        <v>217</v>
      </c>
      <c r="C343" s="82">
        <f>SUM(D343:H347)</f>
        <v>10</v>
      </c>
      <c r="D343" s="82">
        <v>2</v>
      </c>
      <c r="E343" s="82">
        <v>2</v>
      </c>
      <c r="F343" s="82">
        <v>2</v>
      </c>
      <c r="G343" s="82">
        <v>2</v>
      </c>
      <c r="H343" s="82">
        <v>2</v>
      </c>
      <c r="I343" s="104" t="s">
        <v>306</v>
      </c>
      <c r="J343" s="104" t="s">
        <v>258</v>
      </c>
      <c r="K343" s="65" t="s">
        <v>9</v>
      </c>
      <c r="L343" s="45">
        <v>0</v>
      </c>
      <c r="M343" s="45">
        <v>0</v>
      </c>
      <c r="N343" s="45">
        <v>0</v>
      </c>
      <c r="O343" s="45">
        <v>0</v>
      </c>
      <c r="P343" s="46">
        <v>0</v>
      </c>
      <c r="Q343" s="45">
        <v>0</v>
      </c>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row>
    <row r="344" spans="1:170" s="3" customFormat="1" ht="244.5" customHeight="1" x14ac:dyDescent="0.25">
      <c r="A344" s="78"/>
      <c r="B344" s="149"/>
      <c r="C344" s="102"/>
      <c r="D344" s="102"/>
      <c r="E344" s="102"/>
      <c r="F344" s="102"/>
      <c r="G344" s="102"/>
      <c r="H344" s="102"/>
      <c r="I344" s="105"/>
      <c r="J344" s="105"/>
      <c r="K344" s="65" t="s">
        <v>4</v>
      </c>
      <c r="L344" s="45">
        <v>0</v>
      </c>
      <c r="M344" s="45">
        <v>0</v>
      </c>
      <c r="N344" s="45">
        <v>0</v>
      </c>
      <c r="O344" s="45">
        <v>0</v>
      </c>
      <c r="P344" s="46">
        <v>0</v>
      </c>
      <c r="Q344" s="45">
        <v>0</v>
      </c>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row>
    <row r="345" spans="1:170" s="3" customFormat="1" ht="270" customHeight="1" x14ac:dyDescent="0.25">
      <c r="A345" s="78"/>
      <c r="B345" s="149"/>
      <c r="C345" s="102"/>
      <c r="D345" s="102"/>
      <c r="E345" s="102"/>
      <c r="F345" s="102"/>
      <c r="G345" s="102"/>
      <c r="H345" s="102"/>
      <c r="I345" s="105"/>
      <c r="J345" s="105"/>
      <c r="K345" s="130" t="s">
        <v>21</v>
      </c>
      <c r="L345" s="112">
        <v>0</v>
      </c>
      <c r="M345" s="112">
        <v>0</v>
      </c>
      <c r="N345" s="112">
        <v>0</v>
      </c>
      <c r="O345" s="112">
        <v>0</v>
      </c>
      <c r="P345" s="120">
        <v>0</v>
      </c>
      <c r="Q345" s="73">
        <v>0</v>
      </c>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row>
    <row r="346" spans="1:170" s="3" customFormat="1" ht="408.75" customHeight="1" x14ac:dyDescent="0.25">
      <c r="A346" s="78"/>
      <c r="B346" s="149"/>
      <c r="C346" s="102"/>
      <c r="D346" s="102"/>
      <c r="E346" s="102"/>
      <c r="F346" s="102"/>
      <c r="G346" s="102"/>
      <c r="H346" s="102"/>
      <c r="I346" s="105"/>
      <c r="J346" s="105"/>
      <c r="K346" s="131"/>
      <c r="L346" s="113"/>
      <c r="M346" s="113"/>
      <c r="N346" s="113"/>
      <c r="O346" s="113"/>
      <c r="P346" s="138"/>
      <c r="Q346" s="73"/>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29"/>
      <c r="FJ346" s="29"/>
      <c r="FK346" s="29"/>
      <c r="FL346" s="29"/>
      <c r="FM346" s="29"/>
      <c r="FN346" s="29"/>
    </row>
    <row r="347" spans="1:170" s="3" customFormat="1" ht="409.6" customHeight="1" x14ac:dyDescent="0.25">
      <c r="A347" s="78"/>
      <c r="B347" s="150"/>
      <c r="C347" s="83"/>
      <c r="D347" s="83"/>
      <c r="E347" s="83"/>
      <c r="F347" s="83"/>
      <c r="G347" s="83"/>
      <c r="H347" s="83"/>
      <c r="I347" s="106"/>
      <c r="J347" s="106"/>
      <c r="K347" s="65" t="s">
        <v>5</v>
      </c>
      <c r="L347" s="45">
        <v>0</v>
      </c>
      <c r="M347" s="45">
        <v>0</v>
      </c>
      <c r="N347" s="45">
        <v>0</v>
      </c>
      <c r="O347" s="45">
        <v>0</v>
      </c>
      <c r="P347" s="46">
        <v>0</v>
      </c>
      <c r="Q347" s="45">
        <v>0</v>
      </c>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29"/>
      <c r="DH347" s="29"/>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row>
    <row r="348" spans="1:170" s="3" customFormat="1" ht="169.5" customHeight="1" x14ac:dyDescent="0.25">
      <c r="A348" s="77" t="s">
        <v>73</v>
      </c>
      <c r="B348" s="93" t="s">
        <v>310</v>
      </c>
      <c r="C348" s="72"/>
      <c r="D348" s="72">
        <v>70</v>
      </c>
      <c r="E348" s="72">
        <v>85</v>
      </c>
      <c r="F348" s="72">
        <v>100</v>
      </c>
      <c r="G348" s="72">
        <v>100</v>
      </c>
      <c r="H348" s="72">
        <v>100</v>
      </c>
      <c r="I348" s="85" t="s">
        <v>308</v>
      </c>
      <c r="J348" s="85" t="s">
        <v>309</v>
      </c>
      <c r="K348" s="65" t="s">
        <v>9</v>
      </c>
      <c r="L348" s="45">
        <v>0</v>
      </c>
      <c r="M348" s="45">
        <v>0</v>
      </c>
      <c r="N348" s="45">
        <v>0</v>
      </c>
      <c r="O348" s="45">
        <v>0</v>
      </c>
      <c r="P348" s="46">
        <v>0</v>
      </c>
      <c r="Q348" s="45">
        <v>0</v>
      </c>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row>
    <row r="349" spans="1:170" s="3" customFormat="1" ht="159" customHeight="1" x14ac:dyDescent="0.25">
      <c r="A349" s="78"/>
      <c r="B349" s="93"/>
      <c r="C349" s="72"/>
      <c r="D349" s="72"/>
      <c r="E349" s="72"/>
      <c r="F349" s="72"/>
      <c r="G349" s="72"/>
      <c r="H349" s="72"/>
      <c r="I349" s="85"/>
      <c r="J349" s="85"/>
      <c r="K349" s="65" t="s">
        <v>4</v>
      </c>
      <c r="L349" s="45">
        <v>0</v>
      </c>
      <c r="M349" s="45">
        <v>0</v>
      </c>
      <c r="N349" s="45">
        <v>0</v>
      </c>
      <c r="O349" s="45">
        <v>0</v>
      </c>
      <c r="P349" s="46">
        <v>0</v>
      </c>
      <c r="Q349" s="45">
        <v>0</v>
      </c>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row>
    <row r="350" spans="1:170" s="3" customFormat="1" ht="259.5" customHeight="1" x14ac:dyDescent="0.25">
      <c r="A350" s="78"/>
      <c r="B350" s="93"/>
      <c r="C350" s="72"/>
      <c r="D350" s="72"/>
      <c r="E350" s="72"/>
      <c r="F350" s="72"/>
      <c r="G350" s="72"/>
      <c r="H350" s="72"/>
      <c r="I350" s="85"/>
      <c r="J350" s="85"/>
      <c r="K350" s="98" t="s">
        <v>199</v>
      </c>
      <c r="L350" s="73">
        <f>SUM(M350:Q351)</f>
        <v>50</v>
      </c>
      <c r="M350" s="73">
        <f>10</f>
        <v>10</v>
      </c>
      <c r="N350" s="73">
        <f>10</f>
        <v>10</v>
      </c>
      <c r="O350" s="73">
        <f>10</f>
        <v>10</v>
      </c>
      <c r="P350" s="73">
        <f>10</f>
        <v>10</v>
      </c>
      <c r="Q350" s="73">
        <f>10</f>
        <v>10</v>
      </c>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row>
    <row r="351" spans="1:170" s="3" customFormat="1" ht="150.75" customHeight="1" x14ac:dyDescent="0.25">
      <c r="A351" s="78"/>
      <c r="B351" s="93"/>
      <c r="C351" s="72"/>
      <c r="D351" s="72"/>
      <c r="E351" s="72"/>
      <c r="F351" s="72"/>
      <c r="G351" s="72"/>
      <c r="H351" s="72"/>
      <c r="I351" s="85"/>
      <c r="J351" s="85"/>
      <c r="K351" s="98"/>
      <c r="L351" s="73"/>
      <c r="M351" s="73"/>
      <c r="N351" s="73"/>
      <c r="O351" s="73"/>
      <c r="P351" s="73"/>
      <c r="Q351" s="73"/>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row>
    <row r="352" spans="1:170" s="3" customFormat="1" ht="207" customHeight="1" x14ac:dyDescent="0.25">
      <c r="A352" s="79"/>
      <c r="B352" s="93"/>
      <c r="C352" s="72"/>
      <c r="D352" s="72"/>
      <c r="E352" s="72"/>
      <c r="F352" s="72"/>
      <c r="G352" s="72"/>
      <c r="H352" s="72"/>
      <c r="I352" s="85"/>
      <c r="J352" s="85"/>
      <c r="K352" s="65" t="s">
        <v>5</v>
      </c>
      <c r="L352" s="45">
        <v>0</v>
      </c>
      <c r="M352" s="45">
        <v>0</v>
      </c>
      <c r="N352" s="45">
        <v>0</v>
      </c>
      <c r="O352" s="45">
        <v>0</v>
      </c>
      <c r="P352" s="46">
        <v>0</v>
      </c>
      <c r="Q352" s="45">
        <v>0</v>
      </c>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row>
    <row r="353" spans="1:170" s="3" customFormat="1" ht="159.75" customHeight="1" x14ac:dyDescent="0.25">
      <c r="A353" s="77" t="s">
        <v>312</v>
      </c>
      <c r="B353" s="93" t="s">
        <v>235</v>
      </c>
      <c r="C353" s="82">
        <f>SUM(D353:H357)</f>
        <v>150</v>
      </c>
      <c r="D353" s="82">
        <v>15</v>
      </c>
      <c r="E353" s="82">
        <v>20</v>
      </c>
      <c r="F353" s="82">
        <v>30</v>
      </c>
      <c r="G353" s="82">
        <v>40</v>
      </c>
      <c r="H353" s="82">
        <v>45</v>
      </c>
      <c r="I353" s="85" t="s">
        <v>311</v>
      </c>
      <c r="J353" s="85" t="s">
        <v>97</v>
      </c>
      <c r="K353" s="65" t="s">
        <v>9</v>
      </c>
      <c r="L353" s="45">
        <v>0</v>
      </c>
      <c r="M353" s="45">
        <v>0</v>
      </c>
      <c r="N353" s="45">
        <v>0</v>
      </c>
      <c r="O353" s="45">
        <v>0</v>
      </c>
      <c r="P353" s="46">
        <v>0</v>
      </c>
      <c r="Q353" s="45">
        <v>0</v>
      </c>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c r="EL353" s="29"/>
      <c r="EM353" s="29"/>
      <c r="EN353" s="29"/>
      <c r="EO353" s="29"/>
      <c r="EP353" s="29"/>
      <c r="EQ353" s="29"/>
      <c r="ER353" s="29"/>
      <c r="ES353" s="29"/>
      <c r="ET353" s="29"/>
      <c r="EU353" s="29"/>
      <c r="EV353" s="29"/>
      <c r="EW353" s="29"/>
      <c r="EX353" s="29"/>
      <c r="EY353" s="29"/>
      <c r="EZ353" s="29"/>
      <c r="FA353" s="29"/>
      <c r="FB353" s="29"/>
      <c r="FC353" s="29"/>
      <c r="FD353" s="29"/>
      <c r="FE353" s="29"/>
      <c r="FF353" s="29"/>
      <c r="FG353" s="29"/>
      <c r="FH353" s="29"/>
      <c r="FI353" s="29"/>
      <c r="FJ353" s="29"/>
      <c r="FK353" s="29"/>
      <c r="FL353" s="29"/>
      <c r="FM353" s="29"/>
      <c r="FN353" s="29"/>
    </row>
    <row r="354" spans="1:170" s="3" customFormat="1" ht="131.25" customHeight="1" x14ac:dyDescent="0.25">
      <c r="A354" s="78"/>
      <c r="B354" s="93"/>
      <c r="C354" s="102"/>
      <c r="D354" s="102"/>
      <c r="E354" s="102"/>
      <c r="F354" s="102"/>
      <c r="G354" s="102"/>
      <c r="H354" s="102"/>
      <c r="I354" s="85"/>
      <c r="J354" s="85"/>
      <c r="K354" s="65" t="s">
        <v>4</v>
      </c>
      <c r="L354" s="45">
        <v>0</v>
      </c>
      <c r="M354" s="45">
        <v>0</v>
      </c>
      <c r="N354" s="45">
        <v>0</v>
      </c>
      <c r="O354" s="45">
        <v>0</v>
      </c>
      <c r="P354" s="46">
        <v>0</v>
      </c>
      <c r="Q354" s="45">
        <v>0</v>
      </c>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c r="EL354" s="29"/>
      <c r="EM354" s="29"/>
      <c r="EN354" s="29"/>
      <c r="EO354" s="29"/>
      <c r="EP354" s="29"/>
      <c r="EQ354" s="29"/>
      <c r="ER354" s="29"/>
      <c r="ES354" s="29"/>
      <c r="ET354" s="29"/>
      <c r="EU354" s="29"/>
      <c r="EV354" s="29"/>
      <c r="EW354" s="29"/>
      <c r="EX354" s="29"/>
      <c r="EY354" s="29"/>
      <c r="EZ354" s="29"/>
      <c r="FA354" s="29"/>
      <c r="FB354" s="29"/>
      <c r="FC354" s="29"/>
      <c r="FD354" s="29"/>
      <c r="FE354" s="29"/>
      <c r="FF354" s="29"/>
      <c r="FG354" s="29"/>
      <c r="FH354" s="29"/>
      <c r="FI354" s="29"/>
      <c r="FJ354" s="29"/>
      <c r="FK354" s="29"/>
      <c r="FL354" s="29"/>
      <c r="FM354" s="29"/>
      <c r="FN354" s="29"/>
    </row>
    <row r="355" spans="1:170" s="3" customFormat="1" ht="189" customHeight="1" x14ac:dyDescent="0.25">
      <c r="A355" s="78"/>
      <c r="B355" s="93"/>
      <c r="C355" s="102"/>
      <c r="D355" s="102"/>
      <c r="E355" s="102"/>
      <c r="F355" s="102"/>
      <c r="G355" s="102"/>
      <c r="H355" s="102"/>
      <c r="I355" s="85"/>
      <c r="J355" s="85"/>
      <c r="K355" s="98" t="s">
        <v>201</v>
      </c>
      <c r="L355" s="73">
        <v>0</v>
      </c>
      <c r="M355" s="73">
        <v>0</v>
      </c>
      <c r="N355" s="73">
        <v>0</v>
      </c>
      <c r="O355" s="73">
        <v>0</v>
      </c>
      <c r="P355" s="84">
        <v>0</v>
      </c>
      <c r="Q355" s="73">
        <v>0</v>
      </c>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c r="EL355" s="29"/>
      <c r="EM355" s="29"/>
      <c r="EN355" s="29"/>
      <c r="EO355" s="29"/>
      <c r="EP355" s="29"/>
      <c r="EQ355" s="29"/>
      <c r="ER355" s="29"/>
      <c r="ES355" s="29"/>
      <c r="ET355" s="29"/>
      <c r="EU355" s="29"/>
      <c r="EV355" s="29"/>
      <c r="EW355" s="29"/>
      <c r="EX355" s="29"/>
      <c r="EY355" s="29"/>
      <c r="EZ355" s="29"/>
      <c r="FA355" s="29"/>
      <c r="FB355" s="29"/>
      <c r="FC355" s="29"/>
      <c r="FD355" s="29"/>
      <c r="FE355" s="29"/>
      <c r="FF355" s="29"/>
      <c r="FG355" s="29"/>
      <c r="FH355" s="29"/>
      <c r="FI355" s="29"/>
      <c r="FJ355" s="29"/>
      <c r="FK355" s="29"/>
      <c r="FL355" s="29"/>
      <c r="FM355" s="29"/>
      <c r="FN355" s="29"/>
    </row>
    <row r="356" spans="1:170" s="3" customFormat="1" ht="250.5" customHeight="1" x14ac:dyDescent="0.25">
      <c r="A356" s="78"/>
      <c r="B356" s="93"/>
      <c r="C356" s="102"/>
      <c r="D356" s="102"/>
      <c r="E356" s="102"/>
      <c r="F356" s="102"/>
      <c r="G356" s="102"/>
      <c r="H356" s="102"/>
      <c r="I356" s="85"/>
      <c r="J356" s="85"/>
      <c r="K356" s="98"/>
      <c r="L356" s="73"/>
      <c r="M356" s="73"/>
      <c r="N356" s="73"/>
      <c r="O356" s="73"/>
      <c r="P356" s="84"/>
      <c r="Q356" s="73"/>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row>
    <row r="357" spans="1:170" s="3" customFormat="1" ht="404.25" customHeight="1" x14ac:dyDescent="0.25">
      <c r="A357" s="79"/>
      <c r="B357" s="93"/>
      <c r="C357" s="83"/>
      <c r="D357" s="83"/>
      <c r="E357" s="83"/>
      <c r="F357" s="83"/>
      <c r="G357" s="83"/>
      <c r="H357" s="83"/>
      <c r="I357" s="85"/>
      <c r="J357" s="85"/>
      <c r="K357" s="65" t="s">
        <v>5</v>
      </c>
      <c r="L357" s="45">
        <v>0</v>
      </c>
      <c r="M357" s="45">
        <v>0</v>
      </c>
      <c r="N357" s="45">
        <v>0</v>
      </c>
      <c r="O357" s="45">
        <v>0</v>
      </c>
      <c r="P357" s="46">
        <v>0</v>
      </c>
      <c r="Q357" s="45">
        <v>0</v>
      </c>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row>
    <row r="358" spans="1:170" s="3" customFormat="1" ht="198.75" customHeight="1" x14ac:dyDescent="0.25">
      <c r="A358" s="77" t="s">
        <v>377</v>
      </c>
      <c r="B358" s="103" t="s">
        <v>74</v>
      </c>
      <c r="C358" s="72">
        <f>SUM(D358:H362)</f>
        <v>9</v>
      </c>
      <c r="D358" s="72">
        <v>1</v>
      </c>
      <c r="E358" s="72">
        <v>2</v>
      </c>
      <c r="F358" s="72">
        <v>2</v>
      </c>
      <c r="G358" s="72">
        <v>2</v>
      </c>
      <c r="H358" s="72">
        <v>2</v>
      </c>
      <c r="I358" s="85" t="s">
        <v>313</v>
      </c>
      <c r="J358" s="85" t="s">
        <v>97</v>
      </c>
      <c r="K358" s="65" t="s">
        <v>9</v>
      </c>
      <c r="L358" s="45">
        <v>0</v>
      </c>
      <c r="M358" s="45">
        <v>0</v>
      </c>
      <c r="N358" s="45">
        <v>0</v>
      </c>
      <c r="O358" s="45">
        <v>0</v>
      </c>
      <c r="P358" s="46">
        <v>0</v>
      </c>
      <c r="Q358" s="45">
        <v>0</v>
      </c>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row>
    <row r="359" spans="1:170" s="3" customFormat="1" ht="147.75" customHeight="1" x14ac:dyDescent="0.25">
      <c r="A359" s="78"/>
      <c r="B359" s="103"/>
      <c r="C359" s="72"/>
      <c r="D359" s="72"/>
      <c r="E359" s="72"/>
      <c r="F359" s="72"/>
      <c r="G359" s="72"/>
      <c r="H359" s="72"/>
      <c r="I359" s="85"/>
      <c r="J359" s="85"/>
      <c r="K359" s="65" t="s">
        <v>4</v>
      </c>
      <c r="L359" s="45">
        <v>0</v>
      </c>
      <c r="M359" s="45">
        <v>0</v>
      </c>
      <c r="N359" s="45">
        <v>0</v>
      </c>
      <c r="O359" s="45">
        <v>0</v>
      </c>
      <c r="P359" s="46">
        <v>0</v>
      </c>
      <c r="Q359" s="45">
        <v>0</v>
      </c>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29"/>
      <c r="DH359" s="29"/>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c r="EL359" s="29"/>
      <c r="EM359" s="29"/>
      <c r="EN359" s="29"/>
      <c r="EO359" s="29"/>
      <c r="EP359" s="29"/>
      <c r="EQ359" s="29"/>
      <c r="ER359" s="29"/>
      <c r="ES359" s="29"/>
      <c r="ET359" s="29"/>
      <c r="EU359" s="29"/>
      <c r="EV359" s="29"/>
      <c r="EW359" s="29"/>
      <c r="EX359" s="29"/>
      <c r="EY359" s="29"/>
      <c r="EZ359" s="29"/>
      <c r="FA359" s="29"/>
      <c r="FB359" s="29"/>
      <c r="FC359" s="29"/>
      <c r="FD359" s="29"/>
      <c r="FE359" s="29"/>
      <c r="FF359" s="29"/>
      <c r="FG359" s="29"/>
      <c r="FH359" s="29"/>
      <c r="FI359" s="29"/>
      <c r="FJ359" s="29"/>
      <c r="FK359" s="29"/>
      <c r="FL359" s="29"/>
      <c r="FM359" s="29"/>
      <c r="FN359" s="29"/>
    </row>
    <row r="360" spans="1:170" s="3" customFormat="1" ht="255.75" customHeight="1" x14ac:dyDescent="0.25">
      <c r="A360" s="78"/>
      <c r="B360" s="103"/>
      <c r="C360" s="72"/>
      <c r="D360" s="72"/>
      <c r="E360" s="72"/>
      <c r="F360" s="72"/>
      <c r="G360" s="72"/>
      <c r="H360" s="72"/>
      <c r="I360" s="85"/>
      <c r="J360" s="85"/>
      <c r="K360" s="98" t="s">
        <v>201</v>
      </c>
      <c r="L360" s="73">
        <v>0</v>
      </c>
      <c r="M360" s="73">
        <v>0</v>
      </c>
      <c r="N360" s="73">
        <v>0</v>
      </c>
      <c r="O360" s="73">
        <v>0</v>
      </c>
      <c r="P360" s="84">
        <v>0</v>
      </c>
      <c r="Q360" s="73">
        <v>0</v>
      </c>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row>
    <row r="361" spans="1:170" s="3" customFormat="1" ht="288" customHeight="1" x14ac:dyDescent="0.25">
      <c r="A361" s="78"/>
      <c r="B361" s="103"/>
      <c r="C361" s="72"/>
      <c r="D361" s="72"/>
      <c r="E361" s="72"/>
      <c r="F361" s="72"/>
      <c r="G361" s="72"/>
      <c r="H361" s="72"/>
      <c r="I361" s="85"/>
      <c r="J361" s="85"/>
      <c r="K361" s="98"/>
      <c r="L361" s="73"/>
      <c r="M361" s="73"/>
      <c r="N361" s="73"/>
      <c r="O361" s="73"/>
      <c r="P361" s="84"/>
      <c r="Q361" s="73"/>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row>
    <row r="362" spans="1:170" s="3" customFormat="1" ht="409.5" customHeight="1" x14ac:dyDescent="0.25">
      <c r="A362" s="78"/>
      <c r="B362" s="103"/>
      <c r="C362" s="72"/>
      <c r="D362" s="72"/>
      <c r="E362" s="72"/>
      <c r="F362" s="72"/>
      <c r="G362" s="72"/>
      <c r="H362" s="72"/>
      <c r="I362" s="85"/>
      <c r="J362" s="85"/>
      <c r="K362" s="65" t="s">
        <v>5</v>
      </c>
      <c r="L362" s="45">
        <v>0</v>
      </c>
      <c r="M362" s="45">
        <v>0</v>
      </c>
      <c r="N362" s="45">
        <v>0</v>
      </c>
      <c r="O362" s="45">
        <v>0</v>
      </c>
      <c r="P362" s="46">
        <v>0</v>
      </c>
      <c r="Q362" s="45">
        <v>0</v>
      </c>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c r="EL362" s="29"/>
      <c r="EM362" s="29"/>
      <c r="EN362" s="29"/>
      <c r="EO362" s="29"/>
      <c r="EP362" s="29"/>
      <c r="EQ362" s="29"/>
      <c r="ER362" s="29"/>
      <c r="ES362" s="29"/>
      <c r="ET362" s="29"/>
      <c r="EU362" s="29"/>
      <c r="EV362" s="29"/>
      <c r="EW362" s="29"/>
      <c r="EX362" s="29"/>
      <c r="EY362" s="29"/>
      <c r="EZ362" s="29"/>
      <c r="FA362" s="29"/>
      <c r="FB362" s="29"/>
      <c r="FC362" s="29"/>
      <c r="FD362" s="29"/>
      <c r="FE362" s="29"/>
      <c r="FF362" s="29"/>
      <c r="FG362" s="29"/>
      <c r="FH362" s="29"/>
      <c r="FI362" s="29"/>
      <c r="FJ362" s="29"/>
      <c r="FK362" s="29"/>
      <c r="FL362" s="29"/>
      <c r="FM362" s="29"/>
      <c r="FN362" s="29"/>
    </row>
    <row r="363" spans="1:170" s="3" customFormat="1" ht="113.25" customHeight="1" x14ac:dyDescent="0.25">
      <c r="A363" s="78"/>
      <c r="B363" s="93" t="s">
        <v>75</v>
      </c>
      <c r="C363" s="72">
        <f>SUM(D363:H367)</f>
        <v>5</v>
      </c>
      <c r="D363" s="72">
        <v>1</v>
      </c>
      <c r="E363" s="72">
        <v>1</v>
      </c>
      <c r="F363" s="72">
        <v>1</v>
      </c>
      <c r="G363" s="72">
        <v>1</v>
      </c>
      <c r="H363" s="72">
        <v>1</v>
      </c>
      <c r="I363" s="85" t="s">
        <v>314</v>
      </c>
      <c r="J363" s="85" t="s">
        <v>98</v>
      </c>
      <c r="K363" s="65" t="s">
        <v>9</v>
      </c>
      <c r="L363" s="45">
        <v>0</v>
      </c>
      <c r="M363" s="45">
        <v>0</v>
      </c>
      <c r="N363" s="45">
        <v>0</v>
      </c>
      <c r="O363" s="45">
        <v>0</v>
      </c>
      <c r="P363" s="46">
        <v>0</v>
      </c>
      <c r="Q363" s="45">
        <v>0</v>
      </c>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c r="EL363" s="29"/>
      <c r="EM363" s="29"/>
      <c r="EN363" s="29"/>
      <c r="EO363" s="29"/>
      <c r="EP363" s="29"/>
      <c r="EQ363" s="29"/>
      <c r="ER363" s="29"/>
      <c r="ES363" s="29"/>
      <c r="ET363" s="29"/>
      <c r="EU363" s="29"/>
      <c r="EV363" s="29"/>
      <c r="EW363" s="29"/>
      <c r="EX363" s="29"/>
      <c r="EY363" s="29"/>
      <c r="EZ363" s="29"/>
      <c r="FA363" s="29"/>
      <c r="FB363" s="29"/>
      <c r="FC363" s="29"/>
      <c r="FD363" s="29"/>
      <c r="FE363" s="29"/>
      <c r="FF363" s="29"/>
      <c r="FG363" s="29"/>
      <c r="FH363" s="29"/>
      <c r="FI363" s="29"/>
      <c r="FJ363" s="29"/>
      <c r="FK363" s="29"/>
      <c r="FL363" s="29"/>
      <c r="FM363" s="29"/>
      <c r="FN363" s="29"/>
    </row>
    <row r="364" spans="1:170" s="3" customFormat="1" ht="126" customHeight="1" x14ac:dyDescent="0.25">
      <c r="A364" s="78"/>
      <c r="B364" s="93"/>
      <c r="C364" s="72"/>
      <c r="D364" s="72"/>
      <c r="E364" s="72"/>
      <c r="F364" s="72"/>
      <c r="G364" s="72"/>
      <c r="H364" s="72"/>
      <c r="I364" s="85"/>
      <c r="J364" s="85"/>
      <c r="K364" s="65" t="s">
        <v>4</v>
      </c>
      <c r="L364" s="45">
        <v>0</v>
      </c>
      <c r="M364" s="45">
        <v>0</v>
      </c>
      <c r="N364" s="45">
        <v>0</v>
      </c>
      <c r="O364" s="45">
        <v>0</v>
      </c>
      <c r="P364" s="46">
        <v>0</v>
      </c>
      <c r="Q364" s="45">
        <v>0</v>
      </c>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c r="EL364" s="29"/>
      <c r="EM364" s="29"/>
      <c r="EN364" s="29"/>
      <c r="EO364" s="29"/>
      <c r="EP364" s="29"/>
      <c r="EQ364" s="29"/>
      <c r="ER364" s="29"/>
      <c r="ES364" s="29"/>
      <c r="ET364" s="29"/>
      <c r="EU364" s="29"/>
      <c r="EV364" s="29"/>
      <c r="EW364" s="29"/>
      <c r="EX364" s="29"/>
      <c r="EY364" s="29"/>
      <c r="EZ364" s="29"/>
      <c r="FA364" s="29"/>
      <c r="FB364" s="29"/>
      <c r="FC364" s="29"/>
      <c r="FD364" s="29"/>
      <c r="FE364" s="29"/>
      <c r="FF364" s="29"/>
      <c r="FG364" s="29"/>
      <c r="FH364" s="29"/>
      <c r="FI364" s="29"/>
      <c r="FJ364" s="29"/>
      <c r="FK364" s="29"/>
      <c r="FL364" s="29"/>
      <c r="FM364" s="29"/>
      <c r="FN364" s="29"/>
    </row>
    <row r="365" spans="1:170" s="3" customFormat="1" ht="291.75" customHeight="1" x14ac:dyDescent="0.25">
      <c r="A365" s="78"/>
      <c r="B365" s="93"/>
      <c r="C365" s="72"/>
      <c r="D365" s="72"/>
      <c r="E365" s="72"/>
      <c r="F365" s="72"/>
      <c r="G365" s="72"/>
      <c r="H365" s="72"/>
      <c r="I365" s="85"/>
      <c r="J365" s="85"/>
      <c r="K365" s="98" t="s">
        <v>200</v>
      </c>
      <c r="L365" s="73">
        <v>0</v>
      </c>
      <c r="M365" s="73">
        <v>0</v>
      </c>
      <c r="N365" s="73">
        <v>0</v>
      </c>
      <c r="O365" s="73">
        <v>0</v>
      </c>
      <c r="P365" s="84">
        <v>0</v>
      </c>
      <c r="Q365" s="73">
        <v>0</v>
      </c>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29"/>
      <c r="DH365" s="29"/>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c r="EL365" s="29"/>
      <c r="EM365" s="29"/>
      <c r="EN365" s="29"/>
      <c r="EO365" s="29"/>
      <c r="EP365" s="29"/>
      <c r="EQ365" s="29"/>
      <c r="ER365" s="29"/>
      <c r="ES365" s="29"/>
      <c r="ET365" s="29"/>
      <c r="EU365" s="29"/>
      <c r="EV365" s="29"/>
      <c r="EW365" s="29"/>
      <c r="EX365" s="29"/>
      <c r="EY365" s="29"/>
      <c r="EZ365" s="29"/>
      <c r="FA365" s="29"/>
      <c r="FB365" s="29"/>
      <c r="FC365" s="29"/>
      <c r="FD365" s="29"/>
      <c r="FE365" s="29"/>
      <c r="FF365" s="29"/>
      <c r="FG365" s="29"/>
      <c r="FH365" s="29"/>
      <c r="FI365" s="29"/>
      <c r="FJ365" s="29"/>
      <c r="FK365" s="29"/>
      <c r="FL365" s="29"/>
      <c r="FM365" s="29"/>
      <c r="FN365" s="29"/>
    </row>
    <row r="366" spans="1:170" s="3" customFormat="1" ht="30.75" customHeight="1" x14ac:dyDescent="0.25">
      <c r="A366" s="78"/>
      <c r="B366" s="93"/>
      <c r="C366" s="72"/>
      <c r="D366" s="72"/>
      <c r="E366" s="72"/>
      <c r="F366" s="72"/>
      <c r="G366" s="72"/>
      <c r="H366" s="72"/>
      <c r="I366" s="85"/>
      <c r="J366" s="85"/>
      <c r="K366" s="98"/>
      <c r="L366" s="73"/>
      <c r="M366" s="73"/>
      <c r="N366" s="73"/>
      <c r="O366" s="73"/>
      <c r="P366" s="84"/>
      <c r="Q366" s="73"/>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29"/>
      <c r="FJ366" s="29"/>
      <c r="FK366" s="29"/>
      <c r="FL366" s="29"/>
      <c r="FM366" s="29"/>
      <c r="FN366" s="29"/>
    </row>
    <row r="367" spans="1:170" s="3" customFormat="1" ht="213" customHeight="1" x14ac:dyDescent="0.25">
      <c r="A367" s="78"/>
      <c r="B367" s="93"/>
      <c r="C367" s="72"/>
      <c r="D367" s="72"/>
      <c r="E367" s="72"/>
      <c r="F367" s="72"/>
      <c r="G367" s="72"/>
      <c r="H367" s="72"/>
      <c r="I367" s="85"/>
      <c r="J367" s="85"/>
      <c r="K367" s="65" t="s">
        <v>5</v>
      </c>
      <c r="L367" s="45">
        <v>0</v>
      </c>
      <c r="M367" s="45">
        <v>0</v>
      </c>
      <c r="N367" s="45">
        <v>0</v>
      </c>
      <c r="O367" s="45">
        <v>0</v>
      </c>
      <c r="P367" s="46">
        <v>0</v>
      </c>
      <c r="Q367" s="45">
        <v>0</v>
      </c>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29"/>
      <c r="DH367" s="29"/>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c r="EL367" s="29"/>
      <c r="EM367" s="29"/>
      <c r="EN367" s="29"/>
      <c r="EO367" s="29"/>
      <c r="EP367" s="29"/>
      <c r="EQ367" s="29"/>
      <c r="ER367" s="29"/>
      <c r="ES367" s="29"/>
      <c r="ET367" s="29"/>
      <c r="EU367" s="29"/>
      <c r="EV367" s="29"/>
      <c r="EW367" s="29"/>
      <c r="EX367" s="29"/>
      <c r="EY367" s="29"/>
      <c r="EZ367" s="29"/>
      <c r="FA367" s="29"/>
      <c r="FB367" s="29"/>
      <c r="FC367" s="29"/>
      <c r="FD367" s="29"/>
      <c r="FE367" s="29"/>
      <c r="FF367" s="29"/>
      <c r="FG367" s="29"/>
      <c r="FH367" s="29"/>
      <c r="FI367" s="29"/>
      <c r="FJ367" s="29"/>
      <c r="FK367" s="29"/>
      <c r="FL367" s="29"/>
      <c r="FM367" s="29"/>
      <c r="FN367" s="29"/>
    </row>
    <row r="368" spans="1:170" s="3" customFormat="1" ht="150.75" customHeight="1" x14ac:dyDescent="0.25">
      <c r="A368" s="78"/>
      <c r="B368" s="93" t="s">
        <v>218</v>
      </c>
      <c r="C368" s="72">
        <f>SUM(D368:H372)</f>
        <v>5</v>
      </c>
      <c r="D368" s="72">
        <v>1</v>
      </c>
      <c r="E368" s="72">
        <v>1</v>
      </c>
      <c r="F368" s="72">
        <v>1</v>
      </c>
      <c r="G368" s="72">
        <v>1</v>
      </c>
      <c r="H368" s="72">
        <v>1</v>
      </c>
      <c r="I368" s="85" t="s">
        <v>398</v>
      </c>
      <c r="J368" s="85" t="s">
        <v>97</v>
      </c>
      <c r="K368" s="65" t="s">
        <v>9</v>
      </c>
      <c r="L368" s="45">
        <v>0</v>
      </c>
      <c r="M368" s="45">
        <v>0</v>
      </c>
      <c r="N368" s="45">
        <v>0</v>
      </c>
      <c r="O368" s="45">
        <v>0</v>
      </c>
      <c r="P368" s="46">
        <v>0</v>
      </c>
      <c r="Q368" s="45">
        <v>0</v>
      </c>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c r="EL368" s="29"/>
      <c r="EM368" s="29"/>
      <c r="EN368" s="29"/>
      <c r="EO368" s="29"/>
      <c r="EP368" s="29"/>
      <c r="EQ368" s="29"/>
      <c r="ER368" s="29"/>
      <c r="ES368" s="29"/>
      <c r="ET368" s="29"/>
      <c r="EU368" s="29"/>
      <c r="EV368" s="29"/>
      <c r="EW368" s="29"/>
      <c r="EX368" s="29"/>
      <c r="EY368" s="29"/>
      <c r="EZ368" s="29"/>
      <c r="FA368" s="29"/>
      <c r="FB368" s="29"/>
      <c r="FC368" s="29"/>
      <c r="FD368" s="29"/>
      <c r="FE368" s="29"/>
      <c r="FF368" s="29"/>
      <c r="FG368" s="29"/>
      <c r="FH368" s="29"/>
      <c r="FI368" s="29"/>
      <c r="FJ368" s="29"/>
      <c r="FK368" s="29"/>
      <c r="FL368" s="29"/>
      <c r="FM368" s="29"/>
      <c r="FN368" s="29"/>
    </row>
    <row r="369" spans="1:170" s="3" customFormat="1" ht="124.5" customHeight="1" x14ac:dyDescent="0.25">
      <c r="A369" s="78"/>
      <c r="B369" s="93"/>
      <c r="C369" s="72"/>
      <c r="D369" s="72"/>
      <c r="E369" s="72"/>
      <c r="F369" s="72"/>
      <c r="G369" s="72"/>
      <c r="H369" s="72"/>
      <c r="I369" s="85"/>
      <c r="J369" s="85"/>
      <c r="K369" s="65" t="s">
        <v>4</v>
      </c>
      <c r="L369" s="45">
        <v>0</v>
      </c>
      <c r="M369" s="45">
        <v>0</v>
      </c>
      <c r="N369" s="45">
        <v>0</v>
      </c>
      <c r="O369" s="45">
        <v>0</v>
      </c>
      <c r="P369" s="46">
        <v>0</v>
      </c>
      <c r="Q369" s="45">
        <v>0</v>
      </c>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c r="EL369" s="29"/>
      <c r="EM369" s="29"/>
      <c r="EN369" s="29"/>
      <c r="EO369" s="29"/>
      <c r="EP369" s="29"/>
      <c r="EQ369" s="29"/>
      <c r="ER369" s="29"/>
      <c r="ES369" s="29"/>
      <c r="ET369" s="29"/>
      <c r="EU369" s="29"/>
      <c r="EV369" s="29"/>
      <c r="EW369" s="29"/>
      <c r="EX369" s="29"/>
      <c r="EY369" s="29"/>
      <c r="EZ369" s="29"/>
      <c r="FA369" s="29"/>
      <c r="FB369" s="29"/>
      <c r="FC369" s="29"/>
      <c r="FD369" s="29"/>
      <c r="FE369" s="29"/>
      <c r="FF369" s="29"/>
      <c r="FG369" s="29"/>
      <c r="FH369" s="29"/>
      <c r="FI369" s="29"/>
      <c r="FJ369" s="29"/>
      <c r="FK369" s="29"/>
      <c r="FL369" s="29"/>
      <c r="FM369" s="29"/>
      <c r="FN369" s="29"/>
    </row>
    <row r="370" spans="1:170" s="3" customFormat="1" ht="408" customHeight="1" x14ac:dyDescent="0.25">
      <c r="A370" s="78"/>
      <c r="B370" s="93"/>
      <c r="C370" s="72"/>
      <c r="D370" s="72"/>
      <c r="E370" s="72"/>
      <c r="F370" s="72"/>
      <c r="G370" s="72"/>
      <c r="H370" s="72"/>
      <c r="I370" s="85"/>
      <c r="J370" s="85"/>
      <c r="K370" s="98" t="s">
        <v>201</v>
      </c>
      <c r="L370" s="73">
        <v>0</v>
      </c>
      <c r="M370" s="73">
        <v>0</v>
      </c>
      <c r="N370" s="73">
        <v>0</v>
      </c>
      <c r="O370" s="73">
        <v>0</v>
      </c>
      <c r="P370" s="84">
        <v>0</v>
      </c>
      <c r="Q370" s="73">
        <v>0</v>
      </c>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c r="EL370" s="29"/>
      <c r="EM370" s="29"/>
      <c r="EN370" s="29"/>
      <c r="EO370" s="29"/>
      <c r="EP370" s="29"/>
      <c r="EQ370" s="29"/>
      <c r="ER370" s="29"/>
      <c r="ES370" s="29"/>
      <c r="ET370" s="29"/>
      <c r="EU370" s="29"/>
      <c r="EV370" s="29"/>
      <c r="EW370" s="29"/>
      <c r="EX370" s="29"/>
      <c r="EY370" s="29"/>
      <c r="EZ370" s="29"/>
      <c r="FA370" s="29"/>
      <c r="FB370" s="29"/>
      <c r="FC370" s="29"/>
      <c r="FD370" s="29"/>
      <c r="FE370" s="29"/>
      <c r="FF370" s="29"/>
      <c r="FG370" s="29"/>
      <c r="FH370" s="29"/>
      <c r="FI370" s="29"/>
      <c r="FJ370" s="29"/>
      <c r="FK370" s="29"/>
      <c r="FL370" s="29"/>
      <c r="FM370" s="29"/>
      <c r="FN370" s="29"/>
    </row>
    <row r="371" spans="1:170" s="3" customFormat="1" ht="104.25" customHeight="1" x14ac:dyDescent="0.25">
      <c r="A371" s="78"/>
      <c r="B371" s="93"/>
      <c r="C371" s="72"/>
      <c r="D371" s="72"/>
      <c r="E371" s="72"/>
      <c r="F371" s="72"/>
      <c r="G371" s="72"/>
      <c r="H371" s="72"/>
      <c r="I371" s="85"/>
      <c r="J371" s="85"/>
      <c r="K371" s="98"/>
      <c r="L371" s="73"/>
      <c r="M371" s="73"/>
      <c r="N371" s="73"/>
      <c r="O371" s="73"/>
      <c r="P371" s="84"/>
      <c r="Q371" s="73"/>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c r="FL371" s="29"/>
      <c r="FM371" s="29"/>
      <c r="FN371" s="29"/>
    </row>
    <row r="372" spans="1:170" s="3" customFormat="1" ht="168.75" customHeight="1" x14ac:dyDescent="0.25">
      <c r="A372" s="79"/>
      <c r="B372" s="93"/>
      <c r="C372" s="72"/>
      <c r="D372" s="72"/>
      <c r="E372" s="72"/>
      <c r="F372" s="72"/>
      <c r="G372" s="72"/>
      <c r="H372" s="72"/>
      <c r="I372" s="85"/>
      <c r="J372" s="85"/>
      <c r="K372" s="65" t="s">
        <v>5</v>
      </c>
      <c r="L372" s="45">
        <v>0</v>
      </c>
      <c r="M372" s="45">
        <v>0</v>
      </c>
      <c r="N372" s="45">
        <v>0</v>
      </c>
      <c r="O372" s="45">
        <v>0</v>
      </c>
      <c r="P372" s="46">
        <v>0</v>
      </c>
      <c r="Q372" s="45">
        <v>0</v>
      </c>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29"/>
      <c r="DH372" s="29"/>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c r="EL372" s="29"/>
      <c r="EM372" s="29"/>
      <c r="EN372" s="29"/>
      <c r="EO372" s="29"/>
      <c r="EP372" s="29"/>
      <c r="EQ372" s="29"/>
      <c r="ER372" s="29"/>
      <c r="ES372" s="29"/>
      <c r="ET372" s="29"/>
      <c r="EU372" s="29"/>
      <c r="EV372" s="29"/>
      <c r="EW372" s="29"/>
      <c r="EX372" s="29"/>
      <c r="EY372" s="29"/>
      <c r="EZ372" s="29"/>
      <c r="FA372" s="29"/>
      <c r="FB372" s="29"/>
      <c r="FC372" s="29"/>
      <c r="FD372" s="29"/>
      <c r="FE372" s="29"/>
      <c r="FF372" s="29"/>
      <c r="FG372" s="29"/>
      <c r="FH372" s="29"/>
      <c r="FI372" s="29"/>
      <c r="FJ372" s="29"/>
      <c r="FK372" s="29"/>
      <c r="FL372" s="29"/>
      <c r="FM372" s="29"/>
      <c r="FN372" s="29"/>
    </row>
    <row r="373" spans="1:170" s="3" customFormat="1" ht="162.75" customHeight="1" x14ac:dyDescent="0.25">
      <c r="A373" s="77" t="s">
        <v>76</v>
      </c>
      <c r="B373" s="74" t="s">
        <v>219</v>
      </c>
      <c r="C373" s="82">
        <f>SUM(D373:H377)</f>
        <v>25</v>
      </c>
      <c r="D373" s="82">
        <v>5</v>
      </c>
      <c r="E373" s="82">
        <v>5</v>
      </c>
      <c r="F373" s="82">
        <v>5</v>
      </c>
      <c r="G373" s="82">
        <v>5</v>
      </c>
      <c r="H373" s="82">
        <v>5</v>
      </c>
      <c r="I373" s="104" t="s">
        <v>252</v>
      </c>
      <c r="J373" s="104" t="s">
        <v>97</v>
      </c>
      <c r="K373" s="65" t="s">
        <v>9</v>
      </c>
      <c r="L373" s="45">
        <v>0</v>
      </c>
      <c r="M373" s="45">
        <v>0</v>
      </c>
      <c r="N373" s="45">
        <v>0</v>
      </c>
      <c r="O373" s="45">
        <v>0</v>
      </c>
      <c r="P373" s="46">
        <v>0</v>
      </c>
      <c r="Q373" s="45">
        <v>0</v>
      </c>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29"/>
      <c r="DH373" s="29"/>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c r="EL373" s="29"/>
      <c r="EM373" s="29"/>
      <c r="EN373" s="29"/>
      <c r="EO373" s="29"/>
      <c r="EP373" s="29"/>
      <c r="EQ373" s="29"/>
      <c r="ER373" s="29"/>
      <c r="ES373" s="29"/>
      <c r="ET373" s="29"/>
      <c r="EU373" s="29"/>
      <c r="EV373" s="29"/>
      <c r="EW373" s="29"/>
      <c r="EX373" s="29"/>
      <c r="EY373" s="29"/>
      <c r="EZ373" s="29"/>
      <c r="FA373" s="29"/>
      <c r="FB373" s="29"/>
      <c r="FC373" s="29"/>
      <c r="FD373" s="29"/>
      <c r="FE373" s="29"/>
      <c r="FF373" s="29"/>
      <c r="FG373" s="29"/>
      <c r="FH373" s="29"/>
      <c r="FI373" s="29"/>
      <c r="FJ373" s="29"/>
      <c r="FK373" s="29"/>
      <c r="FL373" s="29"/>
      <c r="FM373" s="29"/>
      <c r="FN373" s="29"/>
    </row>
    <row r="374" spans="1:170" s="3" customFormat="1" ht="162.75" customHeight="1" x14ac:dyDescent="0.25">
      <c r="A374" s="78"/>
      <c r="B374" s="75"/>
      <c r="C374" s="102"/>
      <c r="D374" s="102"/>
      <c r="E374" s="102"/>
      <c r="F374" s="102"/>
      <c r="G374" s="102"/>
      <c r="H374" s="102"/>
      <c r="I374" s="105"/>
      <c r="J374" s="105"/>
      <c r="K374" s="65" t="s">
        <v>4</v>
      </c>
      <c r="L374" s="45">
        <f>SUM(M374:Q374)</f>
        <v>150</v>
      </c>
      <c r="M374" s="45">
        <v>30</v>
      </c>
      <c r="N374" s="45">
        <v>30</v>
      </c>
      <c r="O374" s="45">
        <v>30</v>
      </c>
      <c r="P374" s="46">
        <v>30</v>
      </c>
      <c r="Q374" s="45">
        <v>30</v>
      </c>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29"/>
      <c r="DH374" s="29"/>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c r="EL374" s="29"/>
      <c r="EM374" s="29"/>
      <c r="EN374" s="29"/>
      <c r="EO374" s="29"/>
      <c r="EP374" s="29"/>
      <c r="EQ374" s="29"/>
      <c r="ER374" s="29"/>
      <c r="ES374" s="29"/>
      <c r="ET374" s="29"/>
      <c r="EU374" s="29"/>
      <c r="EV374" s="29"/>
      <c r="EW374" s="29"/>
      <c r="EX374" s="29"/>
      <c r="EY374" s="29"/>
      <c r="EZ374" s="29"/>
      <c r="FA374" s="29"/>
      <c r="FB374" s="29"/>
      <c r="FC374" s="29"/>
      <c r="FD374" s="29"/>
      <c r="FE374" s="29"/>
      <c r="FF374" s="29"/>
      <c r="FG374" s="29"/>
      <c r="FH374" s="29"/>
      <c r="FI374" s="29"/>
      <c r="FJ374" s="29"/>
      <c r="FK374" s="29"/>
      <c r="FL374" s="29"/>
      <c r="FM374" s="29"/>
      <c r="FN374" s="29"/>
    </row>
    <row r="375" spans="1:170" s="3" customFormat="1" ht="405.75" customHeight="1" x14ac:dyDescent="0.25">
      <c r="A375" s="78"/>
      <c r="B375" s="75"/>
      <c r="C375" s="102"/>
      <c r="D375" s="102"/>
      <c r="E375" s="102"/>
      <c r="F375" s="102"/>
      <c r="G375" s="102"/>
      <c r="H375" s="102"/>
      <c r="I375" s="105"/>
      <c r="J375" s="105"/>
      <c r="K375" s="44" t="s">
        <v>21</v>
      </c>
      <c r="L375" s="45">
        <v>0</v>
      </c>
      <c r="M375" s="45">
        <v>0</v>
      </c>
      <c r="N375" s="45">
        <v>0</v>
      </c>
      <c r="O375" s="45">
        <v>0</v>
      </c>
      <c r="P375" s="46">
        <v>0</v>
      </c>
      <c r="Q375" s="45">
        <v>0</v>
      </c>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29"/>
      <c r="DH375" s="29"/>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c r="EL375" s="29"/>
      <c r="EM375" s="29"/>
      <c r="EN375" s="29"/>
      <c r="EO375" s="29"/>
      <c r="EP375" s="29"/>
      <c r="EQ375" s="29"/>
      <c r="ER375" s="29"/>
      <c r="ES375" s="29"/>
      <c r="ET375" s="29"/>
      <c r="EU375" s="29"/>
      <c r="EV375" s="29"/>
      <c r="EW375" s="29"/>
      <c r="EX375" s="29"/>
      <c r="EY375" s="29"/>
      <c r="EZ375" s="29"/>
      <c r="FA375" s="29"/>
      <c r="FB375" s="29"/>
      <c r="FC375" s="29"/>
      <c r="FD375" s="29"/>
      <c r="FE375" s="29"/>
      <c r="FF375" s="29"/>
      <c r="FG375" s="29"/>
      <c r="FH375" s="29"/>
      <c r="FI375" s="29"/>
      <c r="FJ375" s="29"/>
      <c r="FK375" s="29"/>
      <c r="FL375" s="29"/>
      <c r="FM375" s="29"/>
      <c r="FN375" s="29"/>
    </row>
    <row r="376" spans="1:170" s="3" customFormat="1" ht="240.75" customHeight="1" x14ac:dyDescent="0.25">
      <c r="A376" s="78"/>
      <c r="B376" s="75"/>
      <c r="C376" s="102"/>
      <c r="D376" s="102"/>
      <c r="E376" s="102"/>
      <c r="F376" s="102"/>
      <c r="G376" s="102"/>
      <c r="H376" s="102"/>
      <c r="I376" s="105"/>
      <c r="J376" s="105"/>
      <c r="K376" s="110" t="s">
        <v>5</v>
      </c>
      <c r="L376" s="45">
        <v>0</v>
      </c>
      <c r="M376" s="45">
        <v>0</v>
      </c>
      <c r="N376" s="45">
        <v>0</v>
      </c>
      <c r="O376" s="45">
        <v>0</v>
      </c>
      <c r="P376" s="46">
        <v>0</v>
      </c>
      <c r="Q376" s="45">
        <v>0</v>
      </c>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29"/>
      <c r="FJ376" s="29"/>
      <c r="FK376" s="29"/>
      <c r="FL376" s="29"/>
      <c r="FM376" s="29"/>
      <c r="FN376" s="29"/>
    </row>
    <row r="377" spans="1:170" s="3" customFormat="1" ht="39.75" hidden="1" customHeight="1" x14ac:dyDescent="0.25">
      <c r="A377" s="78"/>
      <c r="B377" s="76"/>
      <c r="C377" s="83"/>
      <c r="D377" s="83"/>
      <c r="E377" s="83"/>
      <c r="F377" s="83"/>
      <c r="G377" s="83"/>
      <c r="H377" s="83"/>
      <c r="I377" s="106"/>
      <c r="J377" s="106"/>
      <c r="K377" s="111"/>
      <c r="L377" s="45"/>
      <c r="M377" s="45"/>
      <c r="N377" s="45"/>
      <c r="O377" s="45"/>
      <c r="P377" s="46"/>
      <c r="Q377" s="45"/>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29"/>
      <c r="DH377" s="29"/>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c r="EL377" s="29"/>
      <c r="EM377" s="29"/>
      <c r="EN377" s="29"/>
      <c r="EO377" s="29"/>
      <c r="EP377" s="29"/>
      <c r="EQ377" s="29"/>
      <c r="ER377" s="29"/>
      <c r="ES377" s="29"/>
      <c r="ET377" s="29"/>
      <c r="EU377" s="29"/>
      <c r="EV377" s="29"/>
      <c r="EW377" s="29"/>
      <c r="EX377" s="29"/>
      <c r="EY377" s="29"/>
      <c r="EZ377" s="29"/>
      <c r="FA377" s="29"/>
      <c r="FB377" s="29"/>
      <c r="FC377" s="29"/>
      <c r="FD377" s="29"/>
      <c r="FE377" s="29"/>
      <c r="FF377" s="29"/>
      <c r="FG377" s="29"/>
      <c r="FH377" s="29"/>
      <c r="FI377" s="29"/>
      <c r="FJ377" s="29"/>
      <c r="FK377" s="29"/>
      <c r="FL377" s="29"/>
      <c r="FM377" s="29"/>
      <c r="FN377" s="29"/>
    </row>
    <row r="378" spans="1:170" s="3" customFormat="1" ht="50.25" hidden="1" customHeight="1" x14ac:dyDescent="0.25">
      <c r="A378" s="78"/>
      <c r="B378" s="52"/>
      <c r="C378" s="50"/>
      <c r="D378" s="50"/>
      <c r="E378" s="50"/>
      <c r="F378" s="50"/>
      <c r="G378" s="50"/>
      <c r="H378" s="50"/>
      <c r="I378" s="62"/>
      <c r="J378" s="55"/>
      <c r="K378" s="65"/>
      <c r="L378" s="45"/>
      <c r="M378" s="45"/>
      <c r="N378" s="45"/>
      <c r="O378" s="45"/>
      <c r="P378" s="46"/>
      <c r="Q378" s="45"/>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29"/>
      <c r="DH378" s="29"/>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c r="EL378" s="29"/>
      <c r="EM378" s="29"/>
      <c r="EN378" s="29"/>
      <c r="EO378" s="29"/>
      <c r="EP378" s="29"/>
      <c r="EQ378" s="29"/>
      <c r="ER378" s="29"/>
      <c r="ES378" s="29"/>
      <c r="ET378" s="29"/>
      <c r="EU378" s="29"/>
      <c r="EV378" s="29"/>
      <c r="EW378" s="29"/>
      <c r="EX378" s="29"/>
      <c r="EY378" s="29"/>
      <c r="EZ378" s="29"/>
      <c r="FA378" s="29"/>
      <c r="FB378" s="29"/>
      <c r="FC378" s="29"/>
      <c r="FD378" s="29"/>
      <c r="FE378" s="29"/>
      <c r="FF378" s="29"/>
      <c r="FG378" s="29"/>
      <c r="FH378" s="29"/>
      <c r="FI378" s="29"/>
      <c r="FJ378" s="29"/>
      <c r="FK378" s="29"/>
      <c r="FL378" s="29"/>
      <c r="FM378" s="29"/>
      <c r="FN378" s="29"/>
    </row>
    <row r="379" spans="1:170" s="3" customFormat="1" ht="163.5" customHeight="1" x14ac:dyDescent="0.25">
      <c r="A379" s="78"/>
      <c r="B379" s="93" t="s">
        <v>78</v>
      </c>
      <c r="C379" s="125">
        <f>SUM(D379:H382)</f>
        <v>40</v>
      </c>
      <c r="D379" s="125">
        <v>8</v>
      </c>
      <c r="E379" s="125">
        <v>8</v>
      </c>
      <c r="F379" s="125">
        <v>8</v>
      </c>
      <c r="G379" s="125">
        <v>8</v>
      </c>
      <c r="H379" s="125">
        <v>8</v>
      </c>
      <c r="I379" s="142" t="s">
        <v>77</v>
      </c>
      <c r="J379" s="85" t="s">
        <v>97</v>
      </c>
      <c r="K379" s="65" t="s">
        <v>9</v>
      </c>
      <c r="L379" s="45">
        <v>0</v>
      </c>
      <c r="M379" s="45">
        <v>0</v>
      </c>
      <c r="N379" s="45">
        <v>0</v>
      </c>
      <c r="O379" s="45">
        <v>0</v>
      </c>
      <c r="P379" s="46">
        <v>0</v>
      </c>
      <c r="Q379" s="45">
        <v>0</v>
      </c>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29"/>
      <c r="DH379" s="29"/>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c r="EL379" s="29"/>
      <c r="EM379" s="29"/>
      <c r="EN379" s="29"/>
      <c r="EO379" s="29"/>
      <c r="EP379" s="29"/>
      <c r="EQ379" s="29"/>
      <c r="ER379" s="29"/>
      <c r="ES379" s="29"/>
      <c r="ET379" s="29"/>
      <c r="EU379" s="29"/>
      <c r="EV379" s="29"/>
      <c r="EW379" s="29"/>
      <c r="EX379" s="29"/>
      <c r="EY379" s="29"/>
      <c r="EZ379" s="29"/>
      <c r="FA379" s="29"/>
      <c r="FB379" s="29"/>
      <c r="FC379" s="29"/>
      <c r="FD379" s="29"/>
      <c r="FE379" s="29"/>
      <c r="FF379" s="29"/>
      <c r="FG379" s="29"/>
      <c r="FH379" s="29"/>
      <c r="FI379" s="29"/>
      <c r="FJ379" s="29"/>
      <c r="FK379" s="29"/>
      <c r="FL379" s="29"/>
      <c r="FM379" s="29"/>
      <c r="FN379" s="29"/>
    </row>
    <row r="380" spans="1:170" s="3" customFormat="1" ht="121.5" customHeight="1" x14ac:dyDescent="0.25">
      <c r="A380" s="78"/>
      <c r="B380" s="93"/>
      <c r="C380" s="125"/>
      <c r="D380" s="125"/>
      <c r="E380" s="125"/>
      <c r="F380" s="125"/>
      <c r="G380" s="125"/>
      <c r="H380" s="125"/>
      <c r="I380" s="142"/>
      <c r="J380" s="85"/>
      <c r="K380" s="65" t="s">
        <v>4</v>
      </c>
      <c r="L380" s="45">
        <v>0</v>
      </c>
      <c r="M380" s="45">
        <v>0</v>
      </c>
      <c r="N380" s="45">
        <v>0</v>
      </c>
      <c r="O380" s="45">
        <v>0</v>
      </c>
      <c r="P380" s="46">
        <v>0</v>
      </c>
      <c r="Q380" s="45">
        <v>0</v>
      </c>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29"/>
      <c r="DH380" s="29"/>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c r="EL380" s="29"/>
      <c r="EM380" s="29"/>
      <c r="EN380" s="29"/>
      <c r="EO380" s="29"/>
      <c r="EP380" s="29"/>
      <c r="EQ380" s="29"/>
      <c r="ER380" s="29"/>
      <c r="ES380" s="29"/>
      <c r="ET380" s="29"/>
      <c r="EU380" s="29"/>
      <c r="EV380" s="29"/>
      <c r="EW380" s="29"/>
      <c r="EX380" s="29"/>
      <c r="EY380" s="29"/>
      <c r="EZ380" s="29"/>
      <c r="FA380" s="29"/>
      <c r="FB380" s="29"/>
      <c r="FC380" s="29"/>
      <c r="FD380" s="29"/>
      <c r="FE380" s="29"/>
      <c r="FF380" s="29"/>
      <c r="FG380" s="29"/>
      <c r="FH380" s="29"/>
      <c r="FI380" s="29"/>
      <c r="FJ380" s="29"/>
      <c r="FK380" s="29"/>
      <c r="FL380" s="29"/>
      <c r="FM380" s="29"/>
      <c r="FN380" s="29"/>
    </row>
    <row r="381" spans="1:170" s="3" customFormat="1" ht="409.5" customHeight="1" x14ac:dyDescent="0.25">
      <c r="A381" s="78"/>
      <c r="B381" s="93"/>
      <c r="C381" s="125"/>
      <c r="D381" s="125"/>
      <c r="E381" s="125"/>
      <c r="F381" s="125"/>
      <c r="G381" s="125"/>
      <c r="H381" s="125"/>
      <c r="I381" s="142"/>
      <c r="J381" s="85"/>
      <c r="K381" s="44" t="s">
        <v>202</v>
      </c>
      <c r="L381" s="45">
        <v>0</v>
      </c>
      <c r="M381" s="45">
        <v>0</v>
      </c>
      <c r="N381" s="45">
        <v>0</v>
      </c>
      <c r="O381" s="45">
        <v>0</v>
      </c>
      <c r="P381" s="46">
        <v>0</v>
      </c>
      <c r="Q381" s="45">
        <v>0</v>
      </c>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row>
    <row r="382" spans="1:170" s="3" customFormat="1" ht="118.5" customHeight="1" x14ac:dyDescent="0.25">
      <c r="A382" s="78"/>
      <c r="B382" s="93"/>
      <c r="C382" s="125"/>
      <c r="D382" s="125"/>
      <c r="E382" s="125"/>
      <c r="F382" s="125"/>
      <c r="G382" s="125"/>
      <c r="H382" s="125"/>
      <c r="I382" s="142"/>
      <c r="J382" s="85"/>
      <c r="K382" s="65" t="s">
        <v>5</v>
      </c>
      <c r="L382" s="45">
        <f>SUM(M382:Q382)</f>
        <v>59</v>
      </c>
      <c r="M382" s="45">
        <v>10</v>
      </c>
      <c r="N382" s="45">
        <v>10</v>
      </c>
      <c r="O382" s="45">
        <v>12</v>
      </c>
      <c r="P382" s="46">
        <v>12</v>
      </c>
      <c r="Q382" s="45">
        <v>15</v>
      </c>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29"/>
      <c r="DH382" s="29"/>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c r="EL382" s="29"/>
      <c r="EM382" s="29"/>
      <c r="EN382" s="29"/>
      <c r="EO382" s="29"/>
      <c r="EP382" s="29"/>
      <c r="EQ382" s="29"/>
      <c r="ER382" s="29"/>
      <c r="ES382" s="29"/>
      <c r="ET382" s="29"/>
      <c r="EU382" s="29"/>
      <c r="EV382" s="29"/>
      <c r="EW382" s="29"/>
      <c r="EX382" s="29"/>
      <c r="EY382" s="29"/>
      <c r="EZ382" s="29"/>
      <c r="FA382" s="29"/>
      <c r="FB382" s="29"/>
      <c r="FC382" s="29"/>
      <c r="FD382" s="29"/>
      <c r="FE382" s="29"/>
      <c r="FF382" s="29"/>
      <c r="FG382" s="29"/>
      <c r="FH382" s="29"/>
      <c r="FI382" s="29"/>
      <c r="FJ382" s="29"/>
      <c r="FK382" s="29"/>
      <c r="FL382" s="29"/>
      <c r="FM382" s="29"/>
      <c r="FN382" s="29"/>
    </row>
    <row r="383" spans="1:170" s="3" customFormat="1" ht="184.5" customHeight="1" x14ac:dyDescent="0.25">
      <c r="A383" s="78"/>
      <c r="B383" s="93" t="s">
        <v>319</v>
      </c>
      <c r="C383" s="125">
        <f>SUM(D383:H388)</f>
        <v>50</v>
      </c>
      <c r="D383" s="125">
        <v>10</v>
      </c>
      <c r="E383" s="125">
        <v>10</v>
      </c>
      <c r="F383" s="125">
        <v>10</v>
      </c>
      <c r="G383" s="125">
        <v>10</v>
      </c>
      <c r="H383" s="125">
        <v>10</v>
      </c>
      <c r="I383" s="142" t="s">
        <v>383</v>
      </c>
      <c r="J383" s="85" t="s">
        <v>122</v>
      </c>
      <c r="K383" s="65" t="s">
        <v>9</v>
      </c>
      <c r="L383" s="45">
        <v>0</v>
      </c>
      <c r="M383" s="45">
        <v>0</v>
      </c>
      <c r="N383" s="45">
        <v>0</v>
      </c>
      <c r="O383" s="45">
        <v>0</v>
      </c>
      <c r="P383" s="46">
        <v>0</v>
      </c>
      <c r="Q383" s="45">
        <v>0</v>
      </c>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row>
    <row r="384" spans="1:170" s="3" customFormat="1" ht="156.75" customHeight="1" x14ac:dyDescent="0.25">
      <c r="A384" s="78"/>
      <c r="B384" s="93"/>
      <c r="C384" s="125"/>
      <c r="D384" s="125"/>
      <c r="E384" s="125"/>
      <c r="F384" s="125"/>
      <c r="G384" s="125"/>
      <c r="H384" s="125"/>
      <c r="I384" s="85"/>
      <c r="J384" s="85"/>
      <c r="K384" s="65" t="s">
        <v>4</v>
      </c>
      <c r="L384" s="45">
        <v>0</v>
      </c>
      <c r="M384" s="45">
        <v>0</v>
      </c>
      <c r="N384" s="45">
        <v>0</v>
      </c>
      <c r="O384" s="45">
        <v>0</v>
      </c>
      <c r="P384" s="46">
        <v>0</v>
      </c>
      <c r="Q384" s="45">
        <v>0</v>
      </c>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row>
    <row r="385" spans="1:170" s="3" customFormat="1" ht="125.25" customHeight="1" x14ac:dyDescent="0.25">
      <c r="A385" s="78"/>
      <c r="B385" s="93"/>
      <c r="C385" s="125"/>
      <c r="D385" s="125"/>
      <c r="E385" s="125"/>
      <c r="F385" s="125"/>
      <c r="G385" s="125"/>
      <c r="H385" s="125"/>
      <c r="I385" s="85"/>
      <c r="J385" s="85"/>
      <c r="K385" s="98" t="s">
        <v>21</v>
      </c>
      <c r="L385" s="73">
        <v>0</v>
      </c>
      <c r="M385" s="73">
        <v>0</v>
      </c>
      <c r="N385" s="73">
        <v>0</v>
      </c>
      <c r="O385" s="73">
        <v>0</v>
      </c>
      <c r="P385" s="84">
        <v>0</v>
      </c>
      <c r="Q385" s="73">
        <v>0</v>
      </c>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29"/>
      <c r="DH385" s="29"/>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c r="EL385" s="29"/>
      <c r="EM385" s="29"/>
      <c r="EN385" s="29"/>
      <c r="EO385" s="29"/>
      <c r="EP385" s="29"/>
      <c r="EQ385" s="29"/>
      <c r="ER385" s="29"/>
      <c r="ES385" s="29"/>
      <c r="ET385" s="29"/>
      <c r="EU385" s="29"/>
      <c r="EV385" s="29"/>
      <c r="EW385" s="29"/>
      <c r="EX385" s="29"/>
      <c r="EY385" s="29"/>
      <c r="EZ385" s="29"/>
      <c r="FA385" s="29"/>
      <c r="FB385" s="29"/>
      <c r="FC385" s="29"/>
      <c r="FD385" s="29"/>
      <c r="FE385" s="29"/>
      <c r="FF385" s="29"/>
      <c r="FG385" s="29"/>
      <c r="FH385" s="29"/>
      <c r="FI385" s="29"/>
      <c r="FJ385" s="29"/>
      <c r="FK385" s="29"/>
      <c r="FL385" s="29"/>
      <c r="FM385" s="29"/>
      <c r="FN385" s="29"/>
    </row>
    <row r="386" spans="1:170" s="3" customFormat="1" ht="317.25" customHeight="1" x14ac:dyDescent="0.25">
      <c r="A386" s="78"/>
      <c r="B386" s="93"/>
      <c r="C386" s="125"/>
      <c r="D386" s="125"/>
      <c r="E386" s="125"/>
      <c r="F386" s="125"/>
      <c r="G386" s="125"/>
      <c r="H386" s="125"/>
      <c r="I386" s="85"/>
      <c r="J386" s="85"/>
      <c r="K386" s="98"/>
      <c r="L386" s="73"/>
      <c r="M386" s="73"/>
      <c r="N386" s="73"/>
      <c r="O386" s="73"/>
      <c r="P386" s="84"/>
      <c r="Q386" s="73"/>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29"/>
      <c r="FJ386" s="29"/>
      <c r="FK386" s="29"/>
      <c r="FL386" s="29"/>
      <c r="FM386" s="29"/>
      <c r="FN386" s="29"/>
    </row>
    <row r="387" spans="1:170" s="3" customFormat="1" ht="409.5" customHeight="1" x14ac:dyDescent="0.25">
      <c r="A387" s="78"/>
      <c r="B387" s="93"/>
      <c r="C387" s="125"/>
      <c r="D387" s="125"/>
      <c r="E387" s="125"/>
      <c r="F387" s="125"/>
      <c r="G387" s="125"/>
      <c r="H387" s="125"/>
      <c r="I387" s="85"/>
      <c r="J387" s="85"/>
      <c r="K387" s="140" t="s">
        <v>5</v>
      </c>
      <c r="L387" s="112">
        <v>0</v>
      </c>
      <c r="M387" s="112">
        <v>0</v>
      </c>
      <c r="N387" s="112">
        <v>0</v>
      </c>
      <c r="O387" s="112">
        <v>0</v>
      </c>
      <c r="P387" s="112">
        <v>0</v>
      </c>
      <c r="Q387" s="112">
        <v>0</v>
      </c>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29"/>
      <c r="DH387" s="29"/>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c r="EL387" s="29"/>
      <c r="EM387" s="29"/>
      <c r="EN387" s="29"/>
      <c r="EO387" s="29"/>
      <c r="EP387" s="29"/>
      <c r="EQ387" s="29"/>
      <c r="ER387" s="29"/>
      <c r="ES387" s="29"/>
      <c r="ET387" s="29"/>
      <c r="EU387" s="29"/>
      <c r="EV387" s="29"/>
      <c r="EW387" s="29"/>
      <c r="EX387" s="29"/>
      <c r="EY387" s="29"/>
      <c r="EZ387" s="29"/>
      <c r="FA387" s="29"/>
      <c r="FB387" s="29"/>
      <c r="FC387" s="29"/>
      <c r="FD387" s="29"/>
      <c r="FE387" s="29"/>
      <c r="FF387" s="29"/>
      <c r="FG387" s="29"/>
      <c r="FH387" s="29"/>
      <c r="FI387" s="29"/>
      <c r="FJ387" s="29"/>
      <c r="FK387" s="29"/>
      <c r="FL387" s="29"/>
      <c r="FM387" s="29"/>
      <c r="FN387" s="29"/>
    </row>
    <row r="388" spans="1:170" s="3" customFormat="1" ht="405.75" customHeight="1" x14ac:dyDescent="0.25">
      <c r="A388" s="79"/>
      <c r="B388" s="93"/>
      <c r="C388" s="125"/>
      <c r="D388" s="125"/>
      <c r="E388" s="125"/>
      <c r="F388" s="125"/>
      <c r="G388" s="125"/>
      <c r="H388" s="125"/>
      <c r="I388" s="85"/>
      <c r="J388" s="85"/>
      <c r="K388" s="140"/>
      <c r="L388" s="113"/>
      <c r="M388" s="113"/>
      <c r="N388" s="113"/>
      <c r="O388" s="113"/>
      <c r="P388" s="113"/>
      <c r="Q388" s="113"/>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c r="FL388" s="29"/>
      <c r="FM388" s="29"/>
      <c r="FN388" s="29"/>
    </row>
    <row r="389" spans="1:170" s="3" customFormat="1" ht="234.75" customHeight="1" x14ac:dyDescent="0.25">
      <c r="A389" s="77" t="s">
        <v>79</v>
      </c>
      <c r="B389" s="80" t="s">
        <v>222</v>
      </c>
      <c r="C389" s="87"/>
      <c r="D389" s="87">
        <v>100</v>
      </c>
      <c r="E389" s="87">
        <v>100</v>
      </c>
      <c r="F389" s="87">
        <v>100</v>
      </c>
      <c r="G389" s="87">
        <v>100</v>
      </c>
      <c r="H389" s="87">
        <v>100</v>
      </c>
      <c r="I389" s="139" t="s">
        <v>221</v>
      </c>
      <c r="J389" s="85" t="s">
        <v>320</v>
      </c>
      <c r="K389" s="65" t="s">
        <v>9</v>
      </c>
      <c r="L389" s="45">
        <v>0</v>
      </c>
      <c r="M389" s="45">
        <v>0</v>
      </c>
      <c r="N389" s="45">
        <v>0</v>
      </c>
      <c r="O389" s="45">
        <v>0</v>
      </c>
      <c r="P389" s="46">
        <v>0</v>
      </c>
      <c r="Q389" s="45">
        <v>0</v>
      </c>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29"/>
      <c r="DH389" s="29"/>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c r="EL389" s="29"/>
      <c r="EM389" s="29"/>
      <c r="EN389" s="29"/>
      <c r="EO389" s="29"/>
      <c r="EP389" s="29"/>
      <c r="EQ389" s="29"/>
      <c r="ER389" s="29"/>
      <c r="ES389" s="29"/>
      <c r="ET389" s="29"/>
      <c r="EU389" s="29"/>
      <c r="EV389" s="29"/>
      <c r="EW389" s="29"/>
      <c r="EX389" s="29"/>
      <c r="EY389" s="29"/>
      <c r="EZ389" s="29"/>
      <c r="FA389" s="29"/>
      <c r="FB389" s="29"/>
      <c r="FC389" s="29"/>
      <c r="FD389" s="29"/>
      <c r="FE389" s="29"/>
      <c r="FF389" s="29"/>
      <c r="FG389" s="29"/>
      <c r="FH389" s="29"/>
      <c r="FI389" s="29"/>
      <c r="FJ389" s="29"/>
      <c r="FK389" s="29"/>
      <c r="FL389" s="29"/>
      <c r="FM389" s="29"/>
      <c r="FN389" s="29"/>
    </row>
    <row r="390" spans="1:170" s="3" customFormat="1" ht="204" customHeight="1" x14ac:dyDescent="0.25">
      <c r="A390" s="78"/>
      <c r="B390" s="91"/>
      <c r="C390" s="88"/>
      <c r="D390" s="88"/>
      <c r="E390" s="88"/>
      <c r="F390" s="88"/>
      <c r="G390" s="88"/>
      <c r="H390" s="88"/>
      <c r="I390" s="139"/>
      <c r="J390" s="85"/>
      <c r="K390" s="65" t="s">
        <v>4</v>
      </c>
      <c r="L390" s="45">
        <v>0</v>
      </c>
      <c r="M390" s="45">
        <v>0</v>
      </c>
      <c r="N390" s="45">
        <v>0</v>
      </c>
      <c r="O390" s="45">
        <v>0</v>
      </c>
      <c r="P390" s="46">
        <v>0</v>
      </c>
      <c r="Q390" s="45">
        <v>0</v>
      </c>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29"/>
      <c r="DH390" s="29"/>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c r="EL390" s="29"/>
      <c r="EM390" s="29"/>
      <c r="EN390" s="29"/>
      <c r="EO390" s="29"/>
      <c r="EP390" s="29"/>
      <c r="EQ390" s="29"/>
      <c r="ER390" s="29"/>
      <c r="ES390" s="29"/>
      <c r="ET390" s="29"/>
      <c r="EU390" s="29"/>
      <c r="EV390" s="29"/>
      <c r="EW390" s="29"/>
      <c r="EX390" s="29"/>
      <c r="EY390" s="29"/>
      <c r="EZ390" s="29"/>
      <c r="FA390" s="29"/>
      <c r="FB390" s="29"/>
      <c r="FC390" s="29"/>
      <c r="FD390" s="29"/>
      <c r="FE390" s="29"/>
      <c r="FF390" s="29"/>
      <c r="FG390" s="29"/>
      <c r="FH390" s="29"/>
      <c r="FI390" s="29"/>
      <c r="FJ390" s="29"/>
      <c r="FK390" s="29"/>
      <c r="FL390" s="29"/>
      <c r="FM390" s="29"/>
      <c r="FN390" s="29"/>
    </row>
    <row r="391" spans="1:170" s="3" customFormat="1" ht="207" customHeight="1" x14ac:dyDescent="0.25">
      <c r="A391" s="78"/>
      <c r="B391" s="91"/>
      <c r="C391" s="88"/>
      <c r="D391" s="88"/>
      <c r="E391" s="88"/>
      <c r="F391" s="88"/>
      <c r="G391" s="88"/>
      <c r="H391" s="88"/>
      <c r="I391" s="139"/>
      <c r="J391" s="85"/>
      <c r="K391" s="98" t="s">
        <v>21</v>
      </c>
      <c r="L391" s="73">
        <v>0</v>
      </c>
      <c r="M391" s="73">
        <v>0</v>
      </c>
      <c r="N391" s="73">
        <v>0</v>
      </c>
      <c r="O391" s="73">
        <v>0</v>
      </c>
      <c r="P391" s="84">
        <v>0</v>
      </c>
      <c r="Q391" s="73">
        <v>0</v>
      </c>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row>
    <row r="392" spans="1:170" s="3" customFormat="1" ht="174.75" customHeight="1" x14ac:dyDescent="0.25">
      <c r="A392" s="78"/>
      <c r="B392" s="91"/>
      <c r="C392" s="88"/>
      <c r="D392" s="88"/>
      <c r="E392" s="88"/>
      <c r="F392" s="88"/>
      <c r="G392" s="88"/>
      <c r="H392" s="88"/>
      <c r="I392" s="139"/>
      <c r="J392" s="85"/>
      <c r="K392" s="98"/>
      <c r="L392" s="73"/>
      <c r="M392" s="73"/>
      <c r="N392" s="73"/>
      <c r="O392" s="73"/>
      <c r="P392" s="84"/>
      <c r="Q392" s="73"/>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row>
    <row r="393" spans="1:170" s="3" customFormat="1" ht="152.25" customHeight="1" x14ac:dyDescent="0.25">
      <c r="A393" s="78"/>
      <c r="B393" s="81"/>
      <c r="C393" s="92"/>
      <c r="D393" s="92"/>
      <c r="E393" s="92"/>
      <c r="F393" s="92"/>
      <c r="G393" s="92"/>
      <c r="H393" s="92"/>
      <c r="I393" s="139"/>
      <c r="J393" s="85"/>
      <c r="K393" s="65" t="s">
        <v>5</v>
      </c>
      <c r="L393" s="45">
        <v>0</v>
      </c>
      <c r="M393" s="45">
        <v>0</v>
      </c>
      <c r="N393" s="45">
        <v>0</v>
      </c>
      <c r="O393" s="45">
        <v>0</v>
      </c>
      <c r="P393" s="46">
        <v>0</v>
      </c>
      <c r="Q393" s="45">
        <v>0</v>
      </c>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29"/>
      <c r="DH393" s="29"/>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c r="EL393" s="29"/>
      <c r="EM393" s="29"/>
      <c r="EN393" s="29"/>
      <c r="EO393" s="29"/>
      <c r="EP393" s="29"/>
      <c r="EQ393" s="29"/>
      <c r="ER393" s="29"/>
      <c r="ES393" s="29"/>
      <c r="ET393" s="29"/>
      <c r="EU393" s="29"/>
      <c r="EV393" s="29"/>
      <c r="EW393" s="29"/>
      <c r="EX393" s="29"/>
      <c r="EY393" s="29"/>
      <c r="EZ393" s="29"/>
      <c r="FA393" s="29"/>
      <c r="FB393" s="29"/>
      <c r="FC393" s="29"/>
      <c r="FD393" s="29"/>
      <c r="FE393" s="29"/>
      <c r="FF393" s="29"/>
      <c r="FG393" s="29"/>
      <c r="FH393" s="29"/>
      <c r="FI393" s="29"/>
      <c r="FJ393" s="29"/>
      <c r="FK393" s="29"/>
      <c r="FL393" s="29"/>
      <c r="FM393" s="29"/>
      <c r="FN393" s="29"/>
    </row>
    <row r="394" spans="1:170" s="3" customFormat="1" ht="262.5" customHeight="1" x14ac:dyDescent="0.25">
      <c r="A394" s="78"/>
      <c r="B394" s="93" t="s">
        <v>128</v>
      </c>
      <c r="C394" s="125">
        <f>SUM(D394:H398)</f>
        <v>12000</v>
      </c>
      <c r="D394" s="125">
        <v>2000</v>
      </c>
      <c r="E394" s="125">
        <v>2500</v>
      </c>
      <c r="F394" s="125">
        <v>2500</v>
      </c>
      <c r="G394" s="125">
        <v>2500</v>
      </c>
      <c r="H394" s="125">
        <v>2500</v>
      </c>
      <c r="I394" s="85" t="s">
        <v>338</v>
      </c>
      <c r="J394" s="85" t="s">
        <v>188</v>
      </c>
      <c r="K394" s="65" t="s">
        <v>9</v>
      </c>
      <c r="L394" s="45">
        <v>0</v>
      </c>
      <c r="M394" s="45">
        <v>0</v>
      </c>
      <c r="N394" s="45">
        <v>0</v>
      </c>
      <c r="O394" s="45">
        <v>0</v>
      </c>
      <c r="P394" s="46">
        <v>0</v>
      </c>
      <c r="Q394" s="45">
        <v>0</v>
      </c>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29"/>
      <c r="DH394" s="29"/>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c r="EL394" s="29"/>
      <c r="EM394" s="29"/>
      <c r="EN394" s="29"/>
      <c r="EO394" s="29"/>
      <c r="EP394" s="29"/>
      <c r="EQ394" s="29"/>
      <c r="ER394" s="29"/>
      <c r="ES394" s="29"/>
      <c r="ET394" s="29"/>
      <c r="EU394" s="29"/>
      <c r="EV394" s="29"/>
      <c r="EW394" s="29"/>
      <c r="EX394" s="29"/>
      <c r="EY394" s="29"/>
      <c r="EZ394" s="29"/>
      <c r="FA394" s="29"/>
      <c r="FB394" s="29"/>
      <c r="FC394" s="29"/>
      <c r="FD394" s="29"/>
      <c r="FE394" s="29"/>
      <c r="FF394" s="29"/>
      <c r="FG394" s="29"/>
      <c r="FH394" s="29"/>
      <c r="FI394" s="29"/>
      <c r="FJ394" s="29"/>
      <c r="FK394" s="29"/>
      <c r="FL394" s="29"/>
      <c r="FM394" s="29"/>
      <c r="FN394" s="29"/>
    </row>
    <row r="395" spans="1:170" s="3" customFormat="1" ht="207" customHeight="1" x14ac:dyDescent="0.25">
      <c r="A395" s="78"/>
      <c r="B395" s="93"/>
      <c r="C395" s="125"/>
      <c r="D395" s="125"/>
      <c r="E395" s="125"/>
      <c r="F395" s="125"/>
      <c r="G395" s="125"/>
      <c r="H395" s="125"/>
      <c r="I395" s="85"/>
      <c r="J395" s="85"/>
      <c r="K395" s="65" t="s">
        <v>4</v>
      </c>
      <c r="L395" s="45">
        <v>0</v>
      </c>
      <c r="M395" s="45">
        <v>0</v>
      </c>
      <c r="N395" s="45">
        <v>0</v>
      </c>
      <c r="O395" s="45">
        <v>0</v>
      </c>
      <c r="P395" s="46">
        <v>0</v>
      </c>
      <c r="Q395" s="45">
        <v>0</v>
      </c>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c r="FL395" s="29"/>
      <c r="FM395" s="29"/>
      <c r="FN395" s="29"/>
    </row>
    <row r="396" spans="1:170" s="3" customFormat="1" ht="194.25" customHeight="1" x14ac:dyDescent="0.25">
      <c r="A396" s="78"/>
      <c r="B396" s="93"/>
      <c r="C396" s="125"/>
      <c r="D396" s="125"/>
      <c r="E396" s="125"/>
      <c r="F396" s="125"/>
      <c r="G396" s="125"/>
      <c r="H396" s="125"/>
      <c r="I396" s="85"/>
      <c r="J396" s="85"/>
      <c r="K396" s="98" t="s">
        <v>21</v>
      </c>
      <c r="L396" s="73">
        <f>SUM(M396:Q397)</f>
        <v>15</v>
      </c>
      <c r="M396" s="73">
        <v>3</v>
      </c>
      <c r="N396" s="73">
        <v>3</v>
      </c>
      <c r="O396" s="73">
        <v>3</v>
      </c>
      <c r="P396" s="84">
        <v>3</v>
      </c>
      <c r="Q396" s="73">
        <v>3</v>
      </c>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row>
    <row r="397" spans="1:170" s="3" customFormat="1" ht="92.25" customHeight="1" x14ac:dyDescent="0.25">
      <c r="A397" s="78"/>
      <c r="B397" s="93"/>
      <c r="C397" s="125"/>
      <c r="D397" s="125"/>
      <c r="E397" s="125"/>
      <c r="F397" s="125"/>
      <c r="G397" s="125"/>
      <c r="H397" s="125"/>
      <c r="I397" s="85"/>
      <c r="J397" s="85"/>
      <c r="K397" s="98"/>
      <c r="L397" s="73"/>
      <c r="M397" s="73"/>
      <c r="N397" s="73"/>
      <c r="O397" s="73"/>
      <c r="P397" s="84"/>
      <c r="Q397" s="73"/>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29"/>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c r="EL397" s="29"/>
      <c r="EM397" s="29"/>
      <c r="EN397" s="29"/>
      <c r="EO397" s="29"/>
      <c r="EP397" s="29"/>
      <c r="EQ397" s="29"/>
      <c r="ER397" s="29"/>
      <c r="ES397" s="29"/>
      <c r="ET397" s="29"/>
      <c r="EU397" s="29"/>
      <c r="EV397" s="29"/>
      <c r="EW397" s="29"/>
      <c r="EX397" s="29"/>
      <c r="EY397" s="29"/>
      <c r="EZ397" s="29"/>
      <c r="FA397" s="29"/>
      <c r="FB397" s="29"/>
      <c r="FC397" s="29"/>
      <c r="FD397" s="29"/>
      <c r="FE397" s="29"/>
      <c r="FF397" s="29"/>
      <c r="FG397" s="29"/>
      <c r="FH397" s="29"/>
      <c r="FI397" s="29"/>
      <c r="FJ397" s="29"/>
      <c r="FK397" s="29"/>
      <c r="FL397" s="29"/>
      <c r="FM397" s="29"/>
      <c r="FN397" s="29"/>
    </row>
    <row r="398" spans="1:170" s="3" customFormat="1" ht="144.75" customHeight="1" x14ac:dyDescent="0.25">
      <c r="A398" s="78"/>
      <c r="B398" s="93"/>
      <c r="C398" s="125"/>
      <c r="D398" s="125"/>
      <c r="E398" s="125"/>
      <c r="F398" s="125"/>
      <c r="G398" s="125"/>
      <c r="H398" s="125"/>
      <c r="I398" s="85"/>
      <c r="J398" s="85"/>
      <c r="K398" s="65" t="s">
        <v>5</v>
      </c>
      <c r="L398" s="45">
        <v>0</v>
      </c>
      <c r="M398" s="45">
        <v>0</v>
      </c>
      <c r="N398" s="45">
        <v>0</v>
      </c>
      <c r="O398" s="45">
        <v>0</v>
      </c>
      <c r="P398" s="46">
        <v>0</v>
      </c>
      <c r="Q398" s="45">
        <v>0</v>
      </c>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29"/>
      <c r="DH398" s="29"/>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c r="EL398" s="29"/>
      <c r="EM398" s="29"/>
      <c r="EN398" s="29"/>
      <c r="EO398" s="29"/>
      <c r="EP398" s="29"/>
      <c r="EQ398" s="29"/>
      <c r="ER398" s="29"/>
      <c r="ES398" s="29"/>
      <c r="ET398" s="29"/>
      <c r="EU398" s="29"/>
      <c r="EV398" s="29"/>
      <c r="EW398" s="29"/>
      <c r="EX398" s="29"/>
      <c r="EY398" s="29"/>
      <c r="EZ398" s="29"/>
      <c r="FA398" s="29"/>
      <c r="FB398" s="29"/>
      <c r="FC398" s="29"/>
      <c r="FD398" s="29"/>
      <c r="FE398" s="29"/>
      <c r="FF398" s="29"/>
      <c r="FG398" s="29"/>
      <c r="FH398" s="29"/>
      <c r="FI398" s="29"/>
      <c r="FJ398" s="29"/>
      <c r="FK398" s="29"/>
      <c r="FL398" s="29"/>
      <c r="FM398" s="29"/>
      <c r="FN398" s="29"/>
    </row>
    <row r="399" spans="1:170" s="3" customFormat="1" ht="184.5" customHeight="1" x14ac:dyDescent="0.25">
      <c r="A399" s="78"/>
      <c r="B399" s="74" t="s">
        <v>128</v>
      </c>
      <c r="C399" s="99">
        <f>SUM(D399:H403)</f>
        <v>10000</v>
      </c>
      <c r="D399" s="99">
        <v>2000</v>
      </c>
      <c r="E399" s="99">
        <v>2000</v>
      </c>
      <c r="F399" s="99">
        <v>2000</v>
      </c>
      <c r="G399" s="99">
        <v>2000</v>
      </c>
      <c r="H399" s="99">
        <v>2000</v>
      </c>
      <c r="I399" s="85" t="s">
        <v>339</v>
      </c>
      <c r="J399" s="85" t="s">
        <v>97</v>
      </c>
      <c r="K399" s="65" t="s">
        <v>9</v>
      </c>
      <c r="L399" s="45">
        <v>0</v>
      </c>
      <c r="M399" s="45">
        <v>0</v>
      </c>
      <c r="N399" s="45">
        <v>0</v>
      </c>
      <c r="O399" s="45">
        <v>0</v>
      </c>
      <c r="P399" s="46">
        <v>0</v>
      </c>
      <c r="Q399" s="45">
        <v>0</v>
      </c>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row>
    <row r="400" spans="1:170" s="3" customFormat="1" ht="177" customHeight="1" x14ac:dyDescent="0.25">
      <c r="A400" s="78"/>
      <c r="B400" s="75"/>
      <c r="C400" s="100"/>
      <c r="D400" s="100"/>
      <c r="E400" s="100"/>
      <c r="F400" s="100"/>
      <c r="G400" s="100"/>
      <c r="H400" s="100"/>
      <c r="I400" s="85"/>
      <c r="J400" s="85"/>
      <c r="K400" s="65" t="s">
        <v>4</v>
      </c>
      <c r="L400" s="45">
        <v>0</v>
      </c>
      <c r="M400" s="45">
        <v>0</v>
      </c>
      <c r="N400" s="45">
        <v>0</v>
      </c>
      <c r="O400" s="45">
        <v>0</v>
      </c>
      <c r="P400" s="46">
        <v>0</v>
      </c>
      <c r="Q400" s="45">
        <v>0</v>
      </c>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29"/>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c r="EL400" s="29"/>
      <c r="EM400" s="29"/>
      <c r="EN400" s="29"/>
      <c r="EO400" s="29"/>
      <c r="EP400" s="29"/>
      <c r="EQ400" s="29"/>
      <c r="ER400" s="29"/>
      <c r="ES400" s="29"/>
      <c r="ET400" s="29"/>
      <c r="EU400" s="29"/>
      <c r="EV400" s="29"/>
      <c r="EW400" s="29"/>
      <c r="EX400" s="29"/>
      <c r="EY400" s="29"/>
      <c r="EZ400" s="29"/>
      <c r="FA400" s="29"/>
      <c r="FB400" s="29"/>
      <c r="FC400" s="29"/>
      <c r="FD400" s="29"/>
      <c r="FE400" s="29"/>
      <c r="FF400" s="29"/>
      <c r="FG400" s="29"/>
      <c r="FH400" s="29"/>
      <c r="FI400" s="29"/>
      <c r="FJ400" s="29"/>
      <c r="FK400" s="29"/>
      <c r="FL400" s="29"/>
      <c r="FM400" s="29"/>
      <c r="FN400" s="29"/>
    </row>
    <row r="401" spans="1:170" s="3" customFormat="1" ht="242.25" customHeight="1" x14ac:dyDescent="0.25">
      <c r="A401" s="78"/>
      <c r="B401" s="75"/>
      <c r="C401" s="100"/>
      <c r="D401" s="100"/>
      <c r="E401" s="100"/>
      <c r="F401" s="100"/>
      <c r="G401" s="100"/>
      <c r="H401" s="100"/>
      <c r="I401" s="85"/>
      <c r="J401" s="85"/>
      <c r="K401" s="98" t="s">
        <v>21</v>
      </c>
      <c r="L401" s="73">
        <f>SUM(M401:Q402)</f>
        <v>300</v>
      </c>
      <c r="M401" s="73">
        <f>10+50</f>
        <v>60</v>
      </c>
      <c r="N401" s="73">
        <f t="shared" ref="N401:Q401" si="8">10+50</f>
        <v>60</v>
      </c>
      <c r="O401" s="73">
        <f t="shared" si="8"/>
        <v>60</v>
      </c>
      <c r="P401" s="73">
        <f t="shared" si="8"/>
        <v>60</v>
      </c>
      <c r="Q401" s="73">
        <f t="shared" si="8"/>
        <v>60</v>
      </c>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29"/>
      <c r="DH401" s="29"/>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c r="EL401" s="29"/>
      <c r="EM401" s="29"/>
      <c r="EN401" s="29"/>
      <c r="EO401" s="29"/>
      <c r="EP401" s="29"/>
      <c r="EQ401" s="29"/>
      <c r="ER401" s="29"/>
      <c r="ES401" s="29"/>
      <c r="ET401" s="29"/>
      <c r="EU401" s="29"/>
      <c r="EV401" s="29"/>
      <c r="EW401" s="29"/>
      <c r="EX401" s="29"/>
      <c r="EY401" s="29"/>
      <c r="EZ401" s="29"/>
      <c r="FA401" s="29"/>
      <c r="FB401" s="29"/>
      <c r="FC401" s="29"/>
      <c r="FD401" s="29"/>
      <c r="FE401" s="29"/>
      <c r="FF401" s="29"/>
      <c r="FG401" s="29"/>
      <c r="FH401" s="29"/>
      <c r="FI401" s="29"/>
      <c r="FJ401" s="29"/>
      <c r="FK401" s="29"/>
      <c r="FL401" s="29"/>
      <c r="FM401" s="29"/>
      <c r="FN401" s="29"/>
    </row>
    <row r="402" spans="1:170" s="3" customFormat="1" ht="42.75" customHeight="1" x14ac:dyDescent="0.25">
      <c r="A402" s="78"/>
      <c r="B402" s="75"/>
      <c r="C402" s="100"/>
      <c r="D402" s="100"/>
      <c r="E402" s="100"/>
      <c r="F402" s="100"/>
      <c r="G402" s="100"/>
      <c r="H402" s="100"/>
      <c r="I402" s="85"/>
      <c r="J402" s="85"/>
      <c r="K402" s="98"/>
      <c r="L402" s="73"/>
      <c r="M402" s="73"/>
      <c r="N402" s="73"/>
      <c r="O402" s="73"/>
      <c r="P402" s="73"/>
      <c r="Q402" s="73"/>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row>
    <row r="403" spans="1:170" s="3" customFormat="1" ht="135.75" customHeight="1" x14ac:dyDescent="0.25">
      <c r="A403" s="78"/>
      <c r="B403" s="76"/>
      <c r="C403" s="101"/>
      <c r="D403" s="101"/>
      <c r="E403" s="101"/>
      <c r="F403" s="101"/>
      <c r="G403" s="101"/>
      <c r="H403" s="101"/>
      <c r="I403" s="85"/>
      <c r="J403" s="85"/>
      <c r="K403" s="65" t="s">
        <v>5</v>
      </c>
      <c r="L403" s="45">
        <v>0</v>
      </c>
      <c r="M403" s="45">
        <v>0</v>
      </c>
      <c r="N403" s="45">
        <v>0</v>
      </c>
      <c r="O403" s="45">
        <v>0</v>
      </c>
      <c r="P403" s="46">
        <v>0</v>
      </c>
      <c r="Q403" s="45">
        <v>0</v>
      </c>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row>
    <row r="404" spans="1:170" s="3" customFormat="1" ht="184.5" customHeight="1" x14ac:dyDescent="0.25">
      <c r="A404" s="78"/>
      <c r="B404" s="74" t="s">
        <v>128</v>
      </c>
      <c r="C404" s="99">
        <f>SUM(D404:H408)</f>
        <v>6400</v>
      </c>
      <c r="D404" s="99">
        <v>1200</v>
      </c>
      <c r="E404" s="99">
        <v>1200</v>
      </c>
      <c r="F404" s="99">
        <v>1200</v>
      </c>
      <c r="G404" s="99">
        <v>1400</v>
      </c>
      <c r="H404" s="99">
        <v>1400</v>
      </c>
      <c r="I404" s="85" t="s">
        <v>340</v>
      </c>
      <c r="J404" s="85" t="s">
        <v>97</v>
      </c>
      <c r="K404" s="65" t="s">
        <v>9</v>
      </c>
      <c r="L404" s="45">
        <v>0</v>
      </c>
      <c r="M404" s="45">
        <v>0</v>
      </c>
      <c r="N404" s="45">
        <v>0</v>
      </c>
      <c r="O404" s="45">
        <v>0</v>
      </c>
      <c r="P404" s="46">
        <v>0</v>
      </c>
      <c r="Q404" s="45">
        <v>0</v>
      </c>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row>
    <row r="405" spans="1:170" s="3" customFormat="1" ht="177" customHeight="1" x14ac:dyDescent="0.25">
      <c r="A405" s="78"/>
      <c r="B405" s="75"/>
      <c r="C405" s="100"/>
      <c r="D405" s="100"/>
      <c r="E405" s="100"/>
      <c r="F405" s="100"/>
      <c r="G405" s="100"/>
      <c r="H405" s="100"/>
      <c r="I405" s="85"/>
      <c r="J405" s="85"/>
      <c r="K405" s="65" t="s">
        <v>4</v>
      </c>
      <c r="L405" s="45">
        <v>0</v>
      </c>
      <c r="M405" s="45">
        <v>0</v>
      </c>
      <c r="N405" s="45">
        <v>0</v>
      </c>
      <c r="O405" s="45">
        <v>0</v>
      </c>
      <c r="P405" s="46">
        <v>0</v>
      </c>
      <c r="Q405" s="45">
        <v>0</v>
      </c>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row>
    <row r="406" spans="1:170" s="3" customFormat="1" ht="229.5" customHeight="1" x14ac:dyDescent="0.25">
      <c r="A406" s="78"/>
      <c r="B406" s="75"/>
      <c r="C406" s="100"/>
      <c r="D406" s="100"/>
      <c r="E406" s="100"/>
      <c r="F406" s="100"/>
      <c r="G406" s="100"/>
      <c r="H406" s="100"/>
      <c r="I406" s="85"/>
      <c r="J406" s="85"/>
      <c r="K406" s="98" t="s">
        <v>21</v>
      </c>
      <c r="L406" s="73">
        <f>SUM(M406:Q407)</f>
        <v>372.14499999999998</v>
      </c>
      <c r="M406" s="73">
        <f>2+2.907+22+5+25+2.21+10</f>
        <v>69.11699999999999</v>
      </c>
      <c r="N406" s="73">
        <f>2+2.907+22+5+25+3.2+2+10</f>
        <v>72.106999999999999</v>
      </c>
      <c r="O406" s="73">
        <f>2+2.907+22+5+30+4.2+2+10</f>
        <v>78.106999999999999</v>
      </c>
      <c r="P406" s="73">
        <f>2+2.907+22+5+30+2+10</f>
        <v>73.906999999999996</v>
      </c>
      <c r="Q406" s="73">
        <f>2+2.907+22+5+35+2+10</f>
        <v>78.906999999999996</v>
      </c>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row>
    <row r="407" spans="1:170" s="3" customFormat="1" ht="42.75" customHeight="1" x14ac:dyDescent="0.25">
      <c r="A407" s="78"/>
      <c r="B407" s="75"/>
      <c r="C407" s="100"/>
      <c r="D407" s="100"/>
      <c r="E407" s="100"/>
      <c r="F407" s="100"/>
      <c r="G407" s="100"/>
      <c r="H407" s="100"/>
      <c r="I407" s="85"/>
      <c r="J407" s="85"/>
      <c r="K407" s="98"/>
      <c r="L407" s="73"/>
      <c r="M407" s="73"/>
      <c r="N407" s="73"/>
      <c r="O407" s="73"/>
      <c r="P407" s="73"/>
      <c r="Q407" s="73"/>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row>
    <row r="408" spans="1:170" s="3" customFormat="1" ht="200.25" customHeight="1" x14ac:dyDescent="0.25">
      <c r="A408" s="79"/>
      <c r="B408" s="76"/>
      <c r="C408" s="101"/>
      <c r="D408" s="101"/>
      <c r="E408" s="101"/>
      <c r="F408" s="101"/>
      <c r="G408" s="101"/>
      <c r="H408" s="101"/>
      <c r="I408" s="85"/>
      <c r="J408" s="85"/>
      <c r="K408" s="65" t="s">
        <v>5</v>
      </c>
      <c r="L408" s="45">
        <v>0</v>
      </c>
      <c r="M408" s="45">
        <v>0</v>
      </c>
      <c r="N408" s="45">
        <v>0</v>
      </c>
      <c r="O408" s="45">
        <v>0</v>
      </c>
      <c r="P408" s="46">
        <v>0</v>
      </c>
      <c r="Q408" s="45">
        <v>0</v>
      </c>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row>
    <row r="409" spans="1:170" s="3" customFormat="1" ht="222" hidden="1" customHeight="1" x14ac:dyDescent="0.25">
      <c r="A409" s="122"/>
      <c r="B409" s="123"/>
      <c r="C409" s="123"/>
      <c r="D409" s="123"/>
      <c r="E409" s="123"/>
      <c r="F409" s="123"/>
      <c r="G409" s="123"/>
      <c r="H409" s="123"/>
      <c r="I409" s="123"/>
      <c r="J409" s="124"/>
      <c r="K409" s="60"/>
      <c r="L409" s="48"/>
      <c r="M409" s="48"/>
      <c r="N409" s="48"/>
      <c r="O409" s="48"/>
      <c r="P409" s="58"/>
      <c r="Q409" s="45"/>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row>
    <row r="410" spans="1:170" s="3" customFormat="1" ht="124.5" customHeight="1" x14ac:dyDescent="0.25">
      <c r="A410" s="77" t="s">
        <v>80</v>
      </c>
      <c r="B410" s="93" t="s">
        <v>24</v>
      </c>
      <c r="C410" s="125">
        <f>SUM(D410:H414)</f>
        <v>275</v>
      </c>
      <c r="D410" s="125">
        <v>45</v>
      </c>
      <c r="E410" s="125">
        <v>55</v>
      </c>
      <c r="F410" s="125">
        <v>55</v>
      </c>
      <c r="G410" s="125">
        <v>60</v>
      </c>
      <c r="H410" s="125">
        <v>60</v>
      </c>
      <c r="I410" s="85" t="s">
        <v>81</v>
      </c>
      <c r="J410" s="85" t="s">
        <v>242</v>
      </c>
      <c r="K410" s="65" t="s">
        <v>9</v>
      </c>
      <c r="L410" s="45">
        <v>0</v>
      </c>
      <c r="M410" s="45">
        <v>0</v>
      </c>
      <c r="N410" s="45">
        <v>0</v>
      </c>
      <c r="O410" s="45">
        <v>0</v>
      </c>
      <c r="P410" s="46">
        <v>0</v>
      </c>
      <c r="Q410" s="45">
        <v>0</v>
      </c>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c r="EL410" s="29"/>
      <c r="EM410" s="29"/>
      <c r="EN410" s="29"/>
      <c r="EO410" s="29"/>
      <c r="EP410" s="29"/>
      <c r="EQ410" s="29"/>
      <c r="ER410" s="29"/>
      <c r="ES410" s="29"/>
      <c r="ET410" s="29"/>
      <c r="EU410" s="29"/>
      <c r="EV410" s="29"/>
      <c r="EW410" s="29"/>
      <c r="EX410" s="29"/>
      <c r="EY410" s="29"/>
      <c r="EZ410" s="29"/>
      <c r="FA410" s="29"/>
      <c r="FB410" s="29"/>
      <c r="FC410" s="29"/>
      <c r="FD410" s="29"/>
      <c r="FE410" s="29"/>
      <c r="FF410" s="29"/>
      <c r="FG410" s="29"/>
      <c r="FH410" s="29"/>
      <c r="FI410" s="29"/>
      <c r="FJ410" s="29"/>
      <c r="FK410" s="29"/>
      <c r="FL410" s="29"/>
      <c r="FM410" s="29"/>
      <c r="FN410" s="29"/>
    </row>
    <row r="411" spans="1:170" s="3" customFormat="1" ht="181.5" customHeight="1" x14ac:dyDescent="0.25">
      <c r="A411" s="78"/>
      <c r="B411" s="93"/>
      <c r="C411" s="125"/>
      <c r="D411" s="125"/>
      <c r="E411" s="125"/>
      <c r="F411" s="125"/>
      <c r="G411" s="125"/>
      <c r="H411" s="125"/>
      <c r="I411" s="85"/>
      <c r="J411" s="85"/>
      <c r="K411" s="65" t="s">
        <v>4</v>
      </c>
      <c r="L411" s="45">
        <v>0</v>
      </c>
      <c r="M411" s="45">
        <v>0</v>
      </c>
      <c r="N411" s="45">
        <v>0</v>
      </c>
      <c r="O411" s="45">
        <v>0</v>
      </c>
      <c r="P411" s="46">
        <v>0</v>
      </c>
      <c r="Q411" s="45">
        <v>0</v>
      </c>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row>
    <row r="412" spans="1:170" s="3" customFormat="1" ht="264.75" customHeight="1" x14ac:dyDescent="0.25">
      <c r="A412" s="78"/>
      <c r="B412" s="93"/>
      <c r="C412" s="125"/>
      <c r="D412" s="125"/>
      <c r="E412" s="125"/>
      <c r="F412" s="125"/>
      <c r="G412" s="125"/>
      <c r="H412" s="125"/>
      <c r="I412" s="85"/>
      <c r="J412" s="85"/>
      <c r="K412" s="98" t="s">
        <v>21</v>
      </c>
      <c r="L412" s="73">
        <f>SUM(M412:Q413)</f>
        <v>25</v>
      </c>
      <c r="M412" s="73">
        <v>5</v>
      </c>
      <c r="N412" s="73">
        <v>5</v>
      </c>
      <c r="O412" s="73">
        <v>5</v>
      </c>
      <c r="P412" s="73">
        <v>5</v>
      </c>
      <c r="Q412" s="73">
        <v>5</v>
      </c>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row>
    <row r="413" spans="1:170" s="3" customFormat="1" ht="239.25" customHeight="1" x14ac:dyDescent="0.25">
      <c r="A413" s="78"/>
      <c r="B413" s="93"/>
      <c r="C413" s="125"/>
      <c r="D413" s="125"/>
      <c r="E413" s="125"/>
      <c r="F413" s="125"/>
      <c r="G413" s="125"/>
      <c r="H413" s="125"/>
      <c r="I413" s="85"/>
      <c r="J413" s="85"/>
      <c r="K413" s="98"/>
      <c r="L413" s="73"/>
      <c r="M413" s="73"/>
      <c r="N413" s="73"/>
      <c r="O413" s="73"/>
      <c r="P413" s="73"/>
      <c r="Q413" s="73"/>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c r="EL413" s="29"/>
      <c r="EM413" s="29"/>
      <c r="EN413" s="29"/>
      <c r="EO413" s="29"/>
      <c r="EP413" s="29"/>
      <c r="EQ413" s="29"/>
      <c r="ER413" s="29"/>
      <c r="ES413" s="29"/>
      <c r="ET413" s="29"/>
      <c r="EU413" s="29"/>
      <c r="EV413" s="29"/>
      <c r="EW413" s="29"/>
      <c r="EX413" s="29"/>
      <c r="EY413" s="29"/>
      <c r="EZ413" s="29"/>
      <c r="FA413" s="29"/>
      <c r="FB413" s="29"/>
      <c r="FC413" s="29"/>
      <c r="FD413" s="29"/>
      <c r="FE413" s="29"/>
      <c r="FF413" s="29"/>
      <c r="FG413" s="29"/>
      <c r="FH413" s="29"/>
      <c r="FI413" s="29"/>
      <c r="FJ413" s="29"/>
      <c r="FK413" s="29"/>
      <c r="FL413" s="29"/>
      <c r="FM413" s="29"/>
      <c r="FN413" s="29"/>
    </row>
    <row r="414" spans="1:170" s="3" customFormat="1" ht="228" customHeight="1" x14ac:dyDescent="0.25">
      <c r="A414" s="78"/>
      <c r="B414" s="93"/>
      <c r="C414" s="125"/>
      <c r="D414" s="125"/>
      <c r="E414" s="125"/>
      <c r="F414" s="125"/>
      <c r="G414" s="125"/>
      <c r="H414" s="125"/>
      <c r="I414" s="85"/>
      <c r="J414" s="85"/>
      <c r="K414" s="65" t="s">
        <v>5</v>
      </c>
      <c r="L414" s="45">
        <v>0</v>
      </c>
      <c r="M414" s="45">
        <v>0</v>
      </c>
      <c r="N414" s="45">
        <v>0</v>
      </c>
      <c r="O414" s="45">
        <v>0</v>
      </c>
      <c r="P414" s="46">
        <v>0</v>
      </c>
      <c r="Q414" s="45">
        <v>0</v>
      </c>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row>
    <row r="415" spans="1:170" s="3" customFormat="1" ht="222" customHeight="1" x14ac:dyDescent="0.25">
      <c r="A415" s="78"/>
      <c r="B415" s="93" t="s">
        <v>220</v>
      </c>
      <c r="C415" s="125">
        <f>SUM(D415:H419)</f>
        <v>5</v>
      </c>
      <c r="D415" s="125">
        <v>1</v>
      </c>
      <c r="E415" s="125">
        <v>1</v>
      </c>
      <c r="F415" s="125">
        <v>1</v>
      </c>
      <c r="G415" s="125">
        <v>1</v>
      </c>
      <c r="H415" s="125">
        <v>1</v>
      </c>
      <c r="I415" s="85" t="s">
        <v>82</v>
      </c>
      <c r="J415" s="85" t="s">
        <v>223</v>
      </c>
      <c r="K415" s="65" t="s">
        <v>9</v>
      </c>
      <c r="L415" s="45">
        <v>0</v>
      </c>
      <c r="M415" s="45">
        <v>0</v>
      </c>
      <c r="N415" s="45">
        <v>0</v>
      </c>
      <c r="O415" s="45">
        <v>0</v>
      </c>
      <c r="P415" s="46">
        <v>0</v>
      </c>
      <c r="Q415" s="45">
        <v>0</v>
      </c>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row>
    <row r="416" spans="1:170" s="3" customFormat="1" ht="177" customHeight="1" x14ac:dyDescent="0.25">
      <c r="A416" s="78"/>
      <c r="B416" s="93"/>
      <c r="C416" s="125"/>
      <c r="D416" s="125"/>
      <c r="E416" s="125"/>
      <c r="F416" s="125"/>
      <c r="G416" s="125"/>
      <c r="H416" s="125"/>
      <c r="I416" s="85"/>
      <c r="J416" s="85"/>
      <c r="K416" s="65" t="s">
        <v>4</v>
      </c>
      <c r="L416" s="45">
        <v>0</v>
      </c>
      <c r="M416" s="45">
        <v>0</v>
      </c>
      <c r="N416" s="45">
        <v>0</v>
      </c>
      <c r="O416" s="45">
        <v>0</v>
      </c>
      <c r="P416" s="46">
        <v>0</v>
      </c>
      <c r="Q416" s="45">
        <v>0</v>
      </c>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row>
    <row r="417" spans="1:170" s="3" customFormat="1" ht="159.75" customHeight="1" x14ac:dyDescent="0.25">
      <c r="A417" s="78"/>
      <c r="B417" s="93"/>
      <c r="C417" s="125"/>
      <c r="D417" s="125"/>
      <c r="E417" s="125"/>
      <c r="F417" s="125"/>
      <c r="G417" s="125"/>
      <c r="H417" s="125"/>
      <c r="I417" s="85"/>
      <c r="J417" s="85"/>
      <c r="K417" s="98" t="s">
        <v>21</v>
      </c>
      <c r="L417" s="73">
        <v>0</v>
      </c>
      <c r="M417" s="73">
        <v>0</v>
      </c>
      <c r="N417" s="73">
        <v>0</v>
      </c>
      <c r="O417" s="73">
        <v>0</v>
      </c>
      <c r="P417" s="84">
        <v>0</v>
      </c>
      <c r="Q417" s="73">
        <v>0</v>
      </c>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row>
    <row r="418" spans="1:170" s="3" customFormat="1" ht="114.75" customHeight="1" x14ac:dyDescent="0.25">
      <c r="A418" s="78"/>
      <c r="B418" s="93"/>
      <c r="C418" s="125"/>
      <c r="D418" s="125"/>
      <c r="E418" s="125"/>
      <c r="F418" s="125"/>
      <c r="G418" s="125"/>
      <c r="H418" s="125"/>
      <c r="I418" s="85"/>
      <c r="J418" s="85"/>
      <c r="K418" s="98"/>
      <c r="L418" s="73"/>
      <c r="M418" s="73"/>
      <c r="N418" s="73"/>
      <c r="O418" s="73"/>
      <c r="P418" s="84"/>
      <c r="Q418" s="73"/>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row>
    <row r="419" spans="1:170" s="3" customFormat="1" ht="116.25" customHeight="1" x14ac:dyDescent="0.25">
      <c r="A419" s="78"/>
      <c r="B419" s="93"/>
      <c r="C419" s="125"/>
      <c r="D419" s="125"/>
      <c r="E419" s="125"/>
      <c r="F419" s="125"/>
      <c r="G419" s="125"/>
      <c r="H419" s="125"/>
      <c r="I419" s="85"/>
      <c r="J419" s="85"/>
      <c r="K419" s="65" t="s">
        <v>5</v>
      </c>
      <c r="L419" s="45">
        <v>0</v>
      </c>
      <c r="M419" s="45">
        <v>0</v>
      </c>
      <c r="N419" s="45">
        <v>0</v>
      </c>
      <c r="O419" s="45">
        <v>0</v>
      </c>
      <c r="P419" s="46">
        <v>0</v>
      </c>
      <c r="Q419" s="45">
        <v>0</v>
      </c>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29"/>
      <c r="DH419" s="29"/>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c r="EL419" s="29"/>
      <c r="EM419" s="29"/>
      <c r="EN419" s="29"/>
      <c r="EO419" s="29"/>
      <c r="EP419" s="29"/>
      <c r="EQ419" s="29"/>
      <c r="ER419" s="29"/>
      <c r="ES419" s="29"/>
      <c r="ET419" s="29"/>
      <c r="EU419" s="29"/>
      <c r="EV419" s="29"/>
      <c r="EW419" s="29"/>
      <c r="EX419" s="29"/>
      <c r="EY419" s="29"/>
      <c r="EZ419" s="29"/>
      <c r="FA419" s="29"/>
      <c r="FB419" s="29"/>
      <c r="FC419" s="29"/>
      <c r="FD419" s="29"/>
      <c r="FE419" s="29"/>
      <c r="FF419" s="29"/>
      <c r="FG419" s="29"/>
      <c r="FH419" s="29"/>
      <c r="FI419" s="29"/>
      <c r="FJ419" s="29"/>
      <c r="FK419" s="29"/>
      <c r="FL419" s="29"/>
      <c r="FM419" s="29"/>
      <c r="FN419" s="29"/>
    </row>
    <row r="420" spans="1:170" s="3" customFormat="1" ht="195" customHeight="1" x14ac:dyDescent="0.25">
      <c r="A420" s="78"/>
      <c r="B420" s="93" t="s">
        <v>128</v>
      </c>
      <c r="C420" s="72">
        <f>SUM(D420:H424)</f>
        <v>4150</v>
      </c>
      <c r="D420" s="72">
        <v>800</v>
      </c>
      <c r="E420" s="72">
        <v>800</v>
      </c>
      <c r="F420" s="72">
        <v>800</v>
      </c>
      <c r="G420" s="72">
        <v>850</v>
      </c>
      <c r="H420" s="72">
        <v>900</v>
      </c>
      <c r="I420" s="85" t="s">
        <v>260</v>
      </c>
      <c r="J420" s="85" t="s">
        <v>243</v>
      </c>
      <c r="K420" s="65" t="s">
        <v>9</v>
      </c>
      <c r="L420" s="45">
        <v>0</v>
      </c>
      <c r="M420" s="45">
        <v>0</v>
      </c>
      <c r="N420" s="45">
        <v>0</v>
      </c>
      <c r="O420" s="45">
        <v>0</v>
      </c>
      <c r="P420" s="46">
        <v>0</v>
      </c>
      <c r="Q420" s="45">
        <v>0</v>
      </c>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29"/>
      <c r="DH420" s="29"/>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c r="EL420" s="29"/>
      <c r="EM420" s="29"/>
      <c r="EN420" s="29"/>
      <c r="EO420" s="29"/>
      <c r="EP420" s="29"/>
      <c r="EQ420" s="29"/>
      <c r="ER420" s="29"/>
      <c r="ES420" s="29"/>
      <c r="ET420" s="29"/>
      <c r="EU420" s="29"/>
      <c r="EV420" s="29"/>
      <c r="EW420" s="29"/>
      <c r="EX420" s="29"/>
      <c r="EY420" s="29"/>
      <c r="EZ420" s="29"/>
      <c r="FA420" s="29"/>
      <c r="FB420" s="29"/>
      <c r="FC420" s="29"/>
      <c r="FD420" s="29"/>
      <c r="FE420" s="29"/>
      <c r="FF420" s="29"/>
      <c r="FG420" s="29"/>
      <c r="FH420" s="29"/>
      <c r="FI420" s="29"/>
      <c r="FJ420" s="29"/>
      <c r="FK420" s="29"/>
      <c r="FL420" s="29"/>
      <c r="FM420" s="29"/>
      <c r="FN420" s="29"/>
    </row>
    <row r="421" spans="1:170" s="3" customFormat="1" ht="168" customHeight="1" x14ac:dyDescent="0.25">
      <c r="A421" s="78"/>
      <c r="B421" s="93"/>
      <c r="C421" s="72"/>
      <c r="D421" s="72"/>
      <c r="E421" s="72"/>
      <c r="F421" s="72"/>
      <c r="G421" s="72"/>
      <c r="H421" s="72"/>
      <c r="I421" s="85"/>
      <c r="J421" s="85"/>
      <c r="K421" s="65" t="s">
        <v>4</v>
      </c>
      <c r="L421" s="45">
        <v>0</v>
      </c>
      <c r="M421" s="45">
        <v>0</v>
      </c>
      <c r="N421" s="45">
        <v>0</v>
      </c>
      <c r="O421" s="45">
        <v>0</v>
      </c>
      <c r="P421" s="46">
        <v>0</v>
      </c>
      <c r="Q421" s="45">
        <v>0</v>
      </c>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29"/>
      <c r="DH421" s="29"/>
      <c r="DI421" s="29"/>
      <c r="DJ421" s="29"/>
      <c r="DK421" s="29"/>
      <c r="DL421" s="29"/>
      <c r="DM421" s="29"/>
      <c r="DN421" s="29"/>
      <c r="DO421" s="29"/>
      <c r="DP421" s="29"/>
      <c r="DQ421" s="29"/>
      <c r="DR421" s="29"/>
      <c r="DS421" s="29"/>
      <c r="DT421" s="29"/>
      <c r="DU421" s="29"/>
      <c r="DV421" s="29"/>
      <c r="DW421" s="29"/>
      <c r="DX421" s="29"/>
      <c r="DY421" s="29"/>
      <c r="DZ421" s="29"/>
      <c r="EA421" s="29"/>
      <c r="EB421" s="29"/>
      <c r="EC421" s="29"/>
      <c r="ED421" s="29"/>
      <c r="EE421" s="29"/>
      <c r="EF421" s="29"/>
      <c r="EG421" s="29"/>
      <c r="EH421" s="29"/>
      <c r="EI421" s="29"/>
      <c r="EJ421" s="29"/>
      <c r="EK421" s="29"/>
      <c r="EL421" s="29"/>
      <c r="EM421" s="29"/>
      <c r="EN421" s="29"/>
      <c r="EO421" s="29"/>
      <c r="EP421" s="29"/>
      <c r="EQ421" s="29"/>
      <c r="ER421" s="29"/>
      <c r="ES421" s="29"/>
      <c r="ET421" s="29"/>
      <c r="EU421" s="29"/>
      <c r="EV421" s="29"/>
      <c r="EW421" s="29"/>
      <c r="EX421" s="29"/>
      <c r="EY421" s="29"/>
      <c r="EZ421" s="29"/>
      <c r="FA421" s="29"/>
      <c r="FB421" s="29"/>
      <c r="FC421" s="29"/>
      <c r="FD421" s="29"/>
      <c r="FE421" s="29"/>
      <c r="FF421" s="29"/>
      <c r="FG421" s="29"/>
      <c r="FH421" s="29"/>
      <c r="FI421" s="29"/>
      <c r="FJ421" s="29"/>
      <c r="FK421" s="29"/>
      <c r="FL421" s="29"/>
      <c r="FM421" s="29"/>
      <c r="FN421" s="29"/>
    </row>
    <row r="422" spans="1:170" s="3" customFormat="1" ht="170.25" customHeight="1" x14ac:dyDescent="0.25">
      <c r="A422" s="78"/>
      <c r="B422" s="93"/>
      <c r="C422" s="72"/>
      <c r="D422" s="72"/>
      <c r="E422" s="72"/>
      <c r="F422" s="72"/>
      <c r="G422" s="72"/>
      <c r="H422" s="72"/>
      <c r="I422" s="85"/>
      <c r="J422" s="85"/>
      <c r="K422" s="98" t="s">
        <v>200</v>
      </c>
      <c r="L422" s="112">
        <v>0</v>
      </c>
      <c r="M422" s="112">
        <v>0</v>
      </c>
      <c r="N422" s="112">
        <v>0</v>
      </c>
      <c r="O422" s="112">
        <v>0</v>
      </c>
      <c r="P422" s="112">
        <v>0</v>
      </c>
      <c r="Q422" s="112">
        <v>0</v>
      </c>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29"/>
      <c r="DH422" s="29"/>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c r="EL422" s="29"/>
      <c r="EM422" s="29"/>
      <c r="EN422" s="29"/>
      <c r="EO422" s="29"/>
      <c r="EP422" s="29"/>
      <c r="EQ422" s="29"/>
      <c r="ER422" s="29"/>
      <c r="ES422" s="29"/>
      <c r="ET422" s="29"/>
      <c r="EU422" s="29"/>
      <c r="EV422" s="29"/>
      <c r="EW422" s="29"/>
      <c r="EX422" s="29"/>
      <c r="EY422" s="29"/>
      <c r="EZ422" s="29"/>
      <c r="FA422" s="29"/>
      <c r="FB422" s="29"/>
      <c r="FC422" s="29"/>
      <c r="FD422" s="29"/>
      <c r="FE422" s="29"/>
      <c r="FF422" s="29"/>
      <c r="FG422" s="29"/>
      <c r="FH422" s="29"/>
      <c r="FI422" s="29"/>
      <c r="FJ422" s="29"/>
      <c r="FK422" s="29"/>
      <c r="FL422" s="29"/>
      <c r="FM422" s="29"/>
      <c r="FN422" s="29"/>
    </row>
    <row r="423" spans="1:170" s="3" customFormat="1" ht="357" customHeight="1" x14ac:dyDescent="0.25">
      <c r="A423" s="78"/>
      <c r="B423" s="93"/>
      <c r="C423" s="72"/>
      <c r="D423" s="72"/>
      <c r="E423" s="72"/>
      <c r="F423" s="72"/>
      <c r="G423" s="72"/>
      <c r="H423" s="72"/>
      <c r="I423" s="85"/>
      <c r="J423" s="85"/>
      <c r="K423" s="98"/>
      <c r="L423" s="113"/>
      <c r="M423" s="113"/>
      <c r="N423" s="113"/>
      <c r="O423" s="113"/>
      <c r="P423" s="113"/>
      <c r="Q423" s="113"/>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29"/>
      <c r="DH423" s="29"/>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c r="EL423" s="29"/>
      <c r="EM423" s="29"/>
      <c r="EN423" s="29"/>
      <c r="EO423" s="29"/>
      <c r="EP423" s="29"/>
      <c r="EQ423" s="29"/>
      <c r="ER423" s="29"/>
      <c r="ES423" s="29"/>
      <c r="ET423" s="29"/>
      <c r="EU423" s="29"/>
      <c r="EV423" s="29"/>
      <c r="EW423" s="29"/>
      <c r="EX423" s="29"/>
      <c r="EY423" s="29"/>
      <c r="EZ423" s="29"/>
      <c r="FA423" s="29"/>
      <c r="FB423" s="29"/>
      <c r="FC423" s="29"/>
      <c r="FD423" s="29"/>
      <c r="FE423" s="29"/>
      <c r="FF423" s="29"/>
      <c r="FG423" s="29"/>
      <c r="FH423" s="29"/>
      <c r="FI423" s="29"/>
      <c r="FJ423" s="29"/>
      <c r="FK423" s="29"/>
      <c r="FL423" s="29"/>
      <c r="FM423" s="29"/>
      <c r="FN423" s="29"/>
    </row>
    <row r="424" spans="1:170" s="3" customFormat="1" ht="345" customHeight="1" x14ac:dyDescent="0.25">
      <c r="A424" s="78"/>
      <c r="B424" s="93"/>
      <c r="C424" s="72"/>
      <c r="D424" s="72"/>
      <c r="E424" s="72"/>
      <c r="F424" s="72"/>
      <c r="G424" s="72"/>
      <c r="H424" s="72"/>
      <c r="I424" s="85"/>
      <c r="J424" s="85"/>
      <c r="K424" s="65" t="s">
        <v>5</v>
      </c>
      <c r="L424" s="45">
        <v>0</v>
      </c>
      <c r="M424" s="45">
        <v>0</v>
      </c>
      <c r="N424" s="45">
        <v>0</v>
      </c>
      <c r="O424" s="45">
        <v>0</v>
      </c>
      <c r="P424" s="46">
        <v>0</v>
      </c>
      <c r="Q424" s="45">
        <v>0</v>
      </c>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row>
    <row r="425" spans="1:170" s="3" customFormat="1" ht="138.75" customHeight="1" x14ac:dyDescent="0.25">
      <c r="A425" s="78"/>
      <c r="B425" s="93" t="s">
        <v>321</v>
      </c>
      <c r="C425" s="125"/>
      <c r="D425" s="125">
        <v>5</v>
      </c>
      <c r="E425" s="125">
        <v>5</v>
      </c>
      <c r="F425" s="125">
        <v>5</v>
      </c>
      <c r="G425" s="125">
        <v>7</v>
      </c>
      <c r="H425" s="125">
        <v>7</v>
      </c>
      <c r="I425" s="85" t="s">
        <v>83</v>
      </c>
      <c r="J425" s="85" t="s">
        <v>146</v>
      </c>
      <c r="K425" s="65" t="s">
        <v>9</v>
      </c>
      <c r="L425" s="45">
        <v>0</v>
      </c>
      <c r="M425" s="45">
        <v>0</v>
      </c>
      <c r="N425" s="45">
        <v>0</v>
      </c>
      <c r="O425" s="45">
        <v>0</v>
      </c>
      <c r="P425" s="46">
        <v>0</v>
      </c>
      <c r="Q425" s="45">
        <v>0</v>
      </c>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29"/>
      <c r="DH425" s="29"/>
      <c r="DI425" s="29"/>
      <c r="DJ425" s="29"/>
      <c r="DK425" s="29"/>
      <c r="DL425" s="29"/>
      <c r="DM425" s="29"/>
      <c r="DN425" s="29"/>
      <c r="DO425" s="29"/>
      <c r="DP425" s="29"/>
      <c r="DQ425" s="29"/>
      <c r="DR425" s="29"/>
      <c r="DS425" s="29"/>
      <c r="DT425" s="29"/>
      <c r="DU425" s="29"/>
      <c r="DV425" s="29"/>
      <c r="DW425" s="29"/>
      <c r="DX425" s="29"/>
      <c r="DY425" s="29"/>
      <c r="DZ425" s="29"/>
      <c r="EA425" s="29"/>
      <c r="EB425" s="29"/>
      <c r="EC425" s="29"/>
      <c r="ED425" s="29"/>
      <c r="EE425" s="29"/>
      <c r="EF425" s="29"/>
      <c r="EG425" s="29"/>
      <c r="EH425" s="29"/>
      <c r="EI425" s="29"/>
      <c r="EJ425" s="29"/>
      <c r="EK425" s="29"/>
      <c r="EL425" s="29"/>
      <c r="EM425" s="29"/>
      <c r="EN425" s="29"/>
      <c r="EO425" s="29"/>
      <c r="EP425" s="29"/>
      <c r="EQ425" s="29"/>
      <c r="ER425" s="29"/>
      <c r="ES425" s="29"/>
      <c r="ET425" s="29"/>
      <c r="EU425" s="29"/>
      <c r="EV425" s="29"/>
      <c r="EW425" s="29"/>
      <c r="EX425" s="29"/>
      <c r="EY425" s="29"/>
      <c r="EZ425" s="29"/>
      <c r="FA425" s="29"/>
      <c r="FB425" s="29"/>
      <c r="FC425" s="29"/>
      <c r="FD425" s="29"/>
      <c r="FE425" s="29"/>
      <c r="FF425" s="29"/>
      <c r="FG425" s="29"/>
      <c r="FH425" s="29"/>
      <c r="FI425" s="29"/>
      <c r="FJ425" s="29"/>
      <c r="FK425" s="29"/>
      <c r="FL425" s="29"/>
      <c r="FM425" s="29"/>
      <c r="FN425" s="29"/>
    </row>
    <row r="426" spans="1:170" s="3" customFormat="1" ht="176.25" customHeight="1" x14ac:dyDescent="0.25">
      <c r="A426" s="78"/>
      <c r="B426" s="93"/>
      <c r="C426" s="125"/>
      <c r="D426" s="125"/>
      <c r="E426" s="125"/>
      <c r="F426" s="125"/>
      <c r="G426" s="125"/>
      <c r="H426" s="125"/>
      <c r="I426" s="85"/>
      <c r="J426" s="85"/>
      <c r="K426" s="65" t="s">
        <v>4</v>
      </c>
      <c r="L426" s="45">
        <v>0</v>
      </c>
      <c r="M426" s="45">
        <v>0</v>
      </c>
      <c r="N426" s="45">
        <v>0</v>
      </c>
      <c r="O426" s="45">
        <v>0</v>
      </c>
      <c r="P426" s="46">
        <v>0</v>
      </c>
      <c r="Q426" s="45">
        <v>0</v>
      </c>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row>
    <row r="427" spans="1:170" s="3" customFormat="1" ht="297" customHeight="1" x14ac:dyDescent="0.25">
      <c r="A427" s="78"/>
      <c r="B427" s="93"/>
      <c r="C427" s="125"/>
      <c r="D427" s="125"/>
      <c r="E427" s="125"/>
      <c r="F427" s="125"/>
      <c r="G427" s="125"/>
      <c r="H427" s="125"/>
      <c r="I427" s="85"/>
      <c r="J427" s="85"/>
      <c r="K427" s="44" t="s">
        <v>21</v>
      </c>
      <c r="L427" s="45">
        <v>0</v>
      </c>
      <c r="M427" s="45">
        <v>0</v>
      </c>
      <c r="N427" s="45">
        <v>0</v>
      </c>
      <c r="O427" s="45">
        <v>0</v>
      </c>
      <c r="P427" s="46">
        <v>0</v>
      </c>
      <c r="Q427" s="45">
        <v>0</v>
      </c>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c r="EL427" s="29"/>
      <c r="EM427" s="29"/>
      <c r="EN427" s="29"/>
      <c r="EO427" s="29"/>
      <c r="EP427" s="29"/>
      <c r="EQ427" s="29"/>
      <c r="ER427" s="29"/>
      <c r="ES427" s="29"/>
      <c r="ET427" s="29"/>
      <c r="EU427" s="29"/>
      <c r="EV427" s="29"/>
      <c r="EW427" s="29"/>
      <c r="EX427" s="29"/>
      <c r="EY427" s="29"/>
      <c r="EZ427" s="29"/>
      <c r="FA427" s="29"/>
      <c r="FB427" s="29"/>
      <c r="FC427" s="29"/>
      <c r="FD427" s="29"/>
      <c r="FE427" s="29"/>
      <c r="FF427" s="29"/>
      <c r="FG427" s="29"/>
      <c r="FH427" s="29"/>
      <c r="FI427" s="29"/>
      <c r="FJ427" s="29"/>
      <c r="FK427" s="29"/>
      <c r="FL427" s="29"/>
      <c r="FM427" s="29"/>
      <c r="FN427" s="29"/>
    </row>
    <row r="428" spans="1:170" s="3" customFormat="1" ht="222" customHeight="1" x14ac:dyDescent="0.25">
      <c r="A428" s="78"/>
      <c r="B428" s="93"/>
      <c r="C428" s="125"/>
      <c r="D428" s="125"/>
      <c r="E428" s="125"/>
      <c r="F428" s="125"/>
      <c r="G428" s="125"/>
      <c r="H428" s="125"/>
      <c r="I428" s="85"/>
      <c r="J428" s="85"/>
      <c r="K428" s="65" t="s">
        <v>5</v>
      </c>
      <c r="L428" s="45">
        <v>0</v>
      </c>
      <c r="M428" s="45">
        <v>0</v>
      </c>
      <c r="N428" s="45">
        <v>0</v>
      </c>
      <c r="O428" s="45">
        <v>0</v>
      </c>
      <c r="P428" s="46">
        <v>0</v>
      </c>
      <c r="Q428" s="45">
        <v>0</v>
      </c>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c r="CW428" s="29"/>
      <c r="CX428" s="29"/>
      <c r="CY428" s="29"/>
      <c r="CZ428" s="29"/>
      <c r="DA428" s="29"/>
      <c r="DB428" s="29"/>
      <c r="DC428" s="29"/>
      <c r="DD428" s="29"/>
      <c r="DE428" s="29"/>
      <c r="DF428" s="29"/>
      <c r="DG428" s="29"/>
      <c r="DH428" s="29"/>
      <c r="DI428" s="29"/>
      <c r="DJ428" s="29"/>
      <c r="DK428" s="29"/>
      <c r="DL428" s="29"/>
      <c r="DM428" s="29"/>
      <c r="DN428" s="29"/>
      <c r="DO428" s="29"/>
      <c r="DP428" s="29"/>
      <c r="DQ428" s="29"/>
      <c r="DR428" s="29"/>
      <c r="DS428" s="29"/>
      <c r="DT428" s="29"/>
      <c r="DU428" s="29"/>
      <c r="DV428" s="29"/>
      <c r="DW428" s="29"/>
      <c r="DX428" s="29"/>
      <c r="DY428" s="29"/>
      <c r="DZ428" s="29"/>
      <c r="EA428" s="29"/>
      <c r="EB428" s="29"/>
      <c r="EC428" s="29"/>
      <c r="ED428" s="29"/>
      <c r="EE428" s="29"/>
      <c r="EF428" s="29"/>
      <c r="EG428" s="29"/>
      <c r="EH428" s="29"/>
      <c r="EI428" s="29"/>
      <c r="EJ428" s="29"/>
      <c r="EK428" s="29"/>
      <c r="EL428" s="29"/>
      <c r="EM428" s="29"/>
      <c r="EN428" s="29"/>
      <c r="EO428" s="29"/>
      <c r="EP428" s="29"/>
      <c r="EQ428" s="29"/>
      <c r="ER428" s="29"/>
      <c r="ES428" s="29"/>
      <c r="ET428" s="29"/>
      <c r="EU428" s="29"/>
      <c r="EV428" s="29"/>
      <c r="EW428" s="29"/>
      <c r="EX428" s="29"/>
      <c r="EY428" s="29"/>
      <c r="EZ428" s="29"/>
      <c r="FA428" s="29"/>
      <c r="FB428" s="29"/>
      <c r="FC428" s="29"/>
      <c r="FD428" s="29"/>
      <c r="FE428" s="29"/>
      <c r="FF428" s="29"/>
      <c r="FG428" s="29"/>
      <c r="FH428" s="29"/>
      <c r="FI428" s="29"/>
      <c r="FJ428" s="29"/>
      <c r="FK428" s="29"/>
      <c r="FL428" s="29"/>
      <c r="FM428" s="29"/>
      <c r="FN428" s="29"/>
    </row>
    <row r="429" spans="1:170" s="3" customFormat="1" ht="156.75" customHeight="1" x14ac:dyDescent="0.25">
      <c r="A429" s="78"/>
      <c r="B429" s="93" t="s">
        <v>24</v>
      </c>
      <c r="C429" s="125">
        <f>SUM(D429:H433)</f>
        <v>20</v>
      </c>
      <c r="D429" s="125">
        <v>2</v>
      </c>
      <c r="E429" s="125">
        <v>3</v>
      </c>
      <c r="F429" s="125">
        <v>5</v>
      </c>
      <c r="G429" s="125">
        <v>5</v>
      </c>
      <c r="H429" s="125">
        <v>5</v>
      </c>
      <c r="I429" s="85" t="s">
        <v>84</v>
      </c>
      <c r="J429" s="85" t="s">
        <v>259</v>
      </c>
      <c r="K429" s="65" t="s">
        <v>9</v>
      </c>
      <c r="L429" s="45">
        <v>0</v>
      </c>
      <c r="M429" s="45">
        <v>0</v>
      </c>
      <c r="N429" s="45">
        <v>0</v>
      </c>
      <c r="O429" s="45">
        <v>0</v>
      </c>
      <c r="P429" s="46">
        <v>0</v>
      </c>
      <c r="Q429" s="45">
        <v>0</v>
      </c>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29"/>
      <c r="CC429" s="29"/>
      <c r="CD429" s="29"/>
      <c r="CE429" s="29"/>
      <c r="CF429" s="29"/>
      <c r="CG429" s="29"/>
      <c r="CH429" s="29"/>
      <c r="CI429" s="29"/>
      <c r="CJ429" s="29"/>
      <c r="CK429" s="29"/>
      <c r="CL429" s="29"/>
      <c r="CM429" s="29"/>
      <c r="CN429" s="29"/>
      <c r="CO429" s="29"/>
      <c r="CP429" s="29"/>
      <c r="CQ429" s="29"/>
      <c r="CR429" s="29"/>
      <c r="CS429" s="29"/>
      <c r="CT429" s="29"/>
      <c r="CU429" s="29"/>
      <c r="CV429" s="29"/>
      <c r="CW429" s="29"/>
      <c r="CX429" s="29"/>
      <c r="CY429" s="29"/>
      <c r="CZ429" s="29"/>
      <c r="DA429" s="29"/>
      <c r="DB429" s="29"/>
      <c r="DC429" s="29"/>
      <c r="DD429" s="29"/>
      <c r="DE429" s="29"/>
      <c r="DF429" s="29"/>
      <c r="DG429" s="29"/>
      <c r="DH429" s="29"/>
      <c r="DI429" s="29"/>
      <c r="DJ429" s="29"/>
      <c r="DK429" s="29"/>
      <c r="DL429" s="29"/>
      <c r="DM429" s="29"/>
      <c r="DN429" s="29"/>
      <c r="DO429" s="29"/>
      <c r="DP429" s="29"/>
      <c r="DQ429" s="29"/>
      <c r="DR429" s="29"/>
      <c r="DS429" s="29"/>
      <c r="DT429" s="29"/>
      <c r="DU429" s="29"/>
      <c r="DV429" s="29"/>
      <c r="DW429" s="29"/>
      <c r="DX429" s="29"/>
      <c r="DY429" s="29"/>
      <c r="DZ429" s="29"/>
      <c r="EA429" s="29"/>
      <c r="EB429" s="29"/>
      <c r="EC429" s="29"/>
      <c r="ED429" s="29"/>
      <c r="EE429" s="29"/>
      <c r="EF429" s="29"/>
      <c r="EG429" s="29"/>
      <c r="EH429" s="29"/>
      <c r="EI429" s="29"/>
      <c r="EJ429" s="29"/>
      <c r="EK429" s="29"/>
      <c r="EL429" s="29"/>
      <c r="EM429" s="29"/>
      <c r="EN429" s="29"/>
      <c r="EO429" s="29"/>
      <c r="EP429" s="29"/>
      <c r="EQ429" s="29"/>
      <c r="ER429" s="29"/>
      <c r="ES429" s="29"/>
      <c r="ET429" s="29"/>
      <c r="EU429" s="29"/>
      <c r="EV429" s="29"/>
      <c r="EW429" s="29"/>
      <c r="EX429" s="29"/>
      <c r="EY429" s="29"/>
      <c r="EZ429" s="29"/>
      <c r="FA429" s="29"/>
      <c r="FB429" s="29"/>
      <c r="FC429" s="29"/>
      <c r="FD429" s="29"/>
      <c r="FE429" s="29"/>
      <c r="FF429" s="29"/>
      <c r="FG429" s="29"/>
      <c r="FH429" s="29"/>
      <c r="FI429" s="29"/>
      <c r="FJ429" s="29"/>
      <c r="FK429" s="29"/>
      <c r="FL429" s="29"/>
      <c r="FM429" s="29"/>
      <c r="FN429" s="29"/>
    </row>
    <row r="430" spans="1:170" s="3" customFormat="1" ht="149.25" customHeight="1" x14ac:dyDescent="0.25">
      <c r="A430" s="78"/>
      <c r="B430" s="93"/>
      <c r="C430" s="125"/>
      <c r="D430" s="125"/>
      <c r="E430" s="125"/>
      <c r="F430" s="125"/>
      <c r="G430" s="125"/>
      <c r="H430" s="125"/>
      <c r="I430" s="85"/>
      <c r="J430" s="85"/>
      <c r="K430" s="65" t="s">
        <v>4</v>
      </c>
      <c r="L430" s="45">
        <v>0</v>
      </c>
      <c r="M430" s="45">
        <v>0</v>
      </c>
      <c r="N430" s="45">
        <v>0</v>
      </c>
      <c r="O430" s="45">
        <v>0</v>
      </c>
      <c r="P430" s="46">
        <v>0</v>
      </c>
      <c r="Q430" s="45">
        <v>0</v>
      </c>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c r="CU430" s="29"/>
      <c r="CV430" s="29"/>
      <c r="CW430" s="29"/>
      <c r="CX430" s="29"/>
      <c r="CY430" s="29"/>
      <c r="CZ430" s="29"/>
      <c r="DA430" s="29"/>
      <c r="DB430" s="29"/>
      <c r="DC430" s="29"/>
      <c r="DD430" s="29"/>
      <c r="DE430" s="29"/>
      <c r="DF430" s="29"/>
      <c r="DG430" s="29"/>
      <c r="DH430" s="29"/>
      <c r="DI430" s="29"/>
      <c r="DJ430" s="29"/>
      <c r="DK430" s="29"/>
      <c r="DL430" s="29"/>
      <c r="DM430" s="29"/>
      <c r="DN430" s="29"/>
      <c r="DO430" s="29"/>
      <c r="DP430" s="29"/>
      <c r="DQ430" s="29"/>
      <c r="DR430" s="29"/>
      <c r="DS430" s="29"/>
      <c r="DT430" s="29"/>
      <c r="DU430" s="29"/>
      <c r="DV430" s="29"/>
      <c r="DW430" s="29"/>
      <c r="DX430" s="29"/>
      <c r="DY430" s="29"/>
      <c r="DZ430" s="29"/>
      <c r="EA430" s="29"/>
      <c r="EB430" s="29"/>
      <c r="EC430" s="29"/>
      <c r="ED430" s="29"/>
      <c r="EE430" s="29"/>
      <c r="EF430" s="29"/>
      <c r="EG430" s="29"/>
      <c r="EH430" s="29"/>
      <c r="EI430" s="29"/>
      <c r="EJ430" s="29"/>
      <c r="EK430" s="29"/>
      <c r="EL430" s="29"/>
      <c r="EM430" s="29"/>
      <c r="EN430" s="29"/>
      <c r="EO430" s="29"/>
      <c r="EP430" s="29"/>
      <c r="EQ430" s="29"/>
      <c r="ER430" s="29"/>
      <c r="ES430" s="29"/>
      <c r="ET430" s="29"/>
      <c r="EU430" s="29"/>
      <c r="EV430" s="29"/>
      <c r="EW430" s="29"/>
      <c r="EX430" s="29"/>
      <c r="EY430" s="29"/>
      <c r="EZ430" s="29"/>
      <c r="FA430" s="29"/>
      <c r="FB430" s="29"/>
      <c r="FC430" s="29"/>
      <c r="FD430" s="29"/>
      <c r="FE430" s="29"/>
      <c r="FF430" s="29"/>
      <c r="FG430" s="29"/>
      <c r="FH430" s="29"/>
      <c r="FI430" s="29"/>
      <c r="FJ430" s="29"/>
      <c r="FK430" s="29"/>
      <c r="FL430" s="29"/>
      <c r="FM430" s="29"/>
      <c r="FN430" s="29"/>
    </row>
    <row r="431" spans="1:170" s="3" customFormat="1" ht="339.75" hidden="1" customHeight="1" x14ac:dyDescent="0.25">
      <c r="A431" s="78"/>
      <c r="B431" s="93"/>
      <c r="C431" s="125"/>
      <c r="D431" s="125"/>
      <c r="E431" s="125"/>
      <c r="F431" s="125"/>
      <c r="G431" s="125"/>
      <c r="H431" s="125"/>
      <c r="I431" s="85"/>
      <c r="J431" s="85"/>
      <c r="K431" s="65" t="s">
        <v>21</v>
      </c>
      <c r="L431" s="45">
        <v>0</v>
      </c>
      <c r="M431" s="45">
        <v>0</v>
      </c>
      <c r="N431" s="45">
        <v>0</v>
      </c>
      <c r="O431" s="45">
        <v>0</v>
      </c>
      <c r="P431" s="46">
        <v>0</v>
      </c>
      <c r="Q431" s="45">
        <v>0</v>
      </c>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c r="CU431" s="29"/>
      <c r="CV431" s="29"/>
      <c r="CW431" s="29"/>
      <c r="CX431" s="29"/>
      <c r="CY431" s="29"/>
      <c r="CZ431" s="29"/>
      <c r="DA431" s="29"/>
      <c r="DB431" s="29"/>
      <c r="DC431" s="29"/>
      <c r="DD431" s="29"/>
      <c r="DE431" s="29"/>
      <c r="DF431" s="29"/>
      <c r="DG431" s="29"/>
      <c r="DH431" s="29"/>
      <c r="DI431" s="29"/>
      <c r="DJ431" s="29"/>
      <c r="DK431" s="29"/>
      <c r="DL431" s="29"/>
      <c r="DM431" s="29"/>
      <c r="DN431" s="29"/>
      <c r="DO431" s="29"/>
      <c r="DP431" s="29"/>
      <c r="DQ431" s="29"/>
      <c r="DR431" s="29"/>
      <c r="DS431" s="29"/>
      <c r="DT431" s="29"/>
      <c r="DU431" s="29"/>
      <c r="DV431" s="29"/>
      <c r="DW431" s="29"/>
      <c r="DX431" s="29"/>
      <c r="DY431" s="29"/>
      <c r="DZ431" s="29"/>
      <c r="EA431" s="29"/>
      <c r="EB431" s="29"/>
      <c r="EC431" s="29"/>
      <c r="ED431" s="29"/>
      <c r="EE431" s="29"/>
      <c r="EF431" s="29"/>
      <c r="EG431" s="29"/>
      <c r="EH431" s="29"/>
      <c r="EI431" s="29"/>
      <c r="EJ431" s="29"/>
      <c r="EK431" s="29"/>
      <c r="EL431" s="29"/>
      <c r="EM431" s="29"/>
      <c r="EN431" s="29"/>
      <c r="EO431" s="29"/>
      <c r="EP431" s="29"/>
      <c r="EQ431" s="29"/>
      <c r="ER431" s="29"/>
      <c r="ES431" s="29"/>
      <c r="ET431" s="29"/>
      <c r="EU431" s="29"/>
      <c r="EV431" s="29"/>
      <c r="EW431" s="29"/>
      <c r="EX431" s="29"/>
      <c r="EY431" s="29"/>
      <c r="EZ431" s="29"/>
      <c r="FA431" s="29"/>
      <c r="FB431" s="29"/>
      <c r="FC431" s="29"/>
      <c r="FD431" s="29"/>
      <c r="FE431" s="29"/>
      <c r="FF431" s="29"/>
      <c r="FG431" s="29"/>
      <c r="FH431" s="29"/>
      <c r="FI431" s="29"/>
      <c r="FJ431" s="29"/>
      <c r="FK431" s="29"/>
      <c r="FL431" s="29"/>
      <c r="FM431" s="29"/>
      <c r="FN431" s="29"/>
    </row>
    <row r="432" spans="1:170" s="3" customFormat="1" ht="409.5" customHeight="1" x14ac:dyDescent="0.25">
      <c r="A432" s="78"/>
      <c r="B432" s="93"/>
      <c r="C432" s="125"/>
      <c r="D432" s="125"/>
      <c r="E432" s="125"/>
      <c r="F432" s="125"/>
      <c r="G432" s="125"/>
      <c r="H432" s="125"/>
      <c r="I432" s="85"/>
      <c r="J432" s="85"/>
      <c r="K432" s="44" t="s">
        <v>21</v>
      </c>
      <c r="L432" s="45">
        <v>0</v>
      </c>
      <c r="M432" s="45">
        <v>0</v>
      </c>
      <c r="N432" s="45">
        <v>0</v>
      </c>
      <c r="O432" s="45">
        <v>0</v>
      </c>
      <c r="P432" s="46">
        <v>0</v>
      </c>
      <c r="Q432" s="45">
        <v>0</v>
      </c>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c r="CU432" s="29"/>
      <c r="CV432" s="29"/>
      <c r="CW432" s="29"/>
      <c r="CX432" s="29"/>
      <c r="CY432" s="29"/>
      <c r="CZ432" s="29"/>
      <c r="DA432" s="29"/>
      <c r="DB432" s="29"/>
      <c r="DC432" s="29"/>
      <c r="DD432" s="29"/>
      <c r="DE432" s="29"/>
      <c r="DF432" s="29"/>
      <c r="DG432" s="29"/>
      <c r="DH432" s="29"/>
      <c r="DI432" s="29"/>
      <c r="DJ432" s="29"/>
      <c r="DK432" s="29"/>
      <c r="DL432" s="29"/>
      <c r="DM432" s="29"/>
      <c r="DN432" s="29"/>
      <c r="DO432" s="29"/>
      <c r="DP432" s="29"/>
      <c r="DQ432" s="29"/>
      <c r="DR432" s="29"/>
      <c r="DS432" s="29"/>
      <c r="DT432" s="29"/>
      <c r="DU432" s="29"/>
      <c r="DV432" s="29"/>
      <c r="DW432" s="29"/>
      <c r="DX432" s="29"/>
      <c r="DY432" s="29"/>
      <c r="DZ432" s="29"/>
      <c r="EA432" s="29"/>
      <c r="EB432" s="29"/>
      <c r="EC432" s="29"/>
      <c r="ED432" s="29"/>
      <c r="EE432" s="29"/>
      <c r="EF432" s="29"/>
      <c r="EG432" s="29"/>
      <c r="EH432" s="29"/>
      <c r="EI432" s="29"/>
      <c r="EJ432" s="29"/>
      <c r="EK432" s="29"/>
      <c r="EL432" s="29"/>
      <c r="EM432" s="29"/>
      <c r="EN432" s="29"/>
      <c r="EO432" s="29"/>
      <c r="EP432" s="29"/>
      <c r="EQ432" s="29"/>
      <c r="ER432" s="29"/>
      <c r="ES432" s="29"/>
      <c r="ET432" s="29"/>
      <c r="EU432" s="29"/>
      <c r="EV432" s="29"/>
      <c r="EW432" s="29"/>
      <c r="EX432" s="29"/>
      <c r="EY432" s="29"/>
      <c r="EZ432" s="29"/>
      <c r="FA432" s="29"/>
      <c r="FB432" s="29"/>
      <c r="FC432" s="29"/>
      <c r="FD432" s="29"/>
      <c r="FE432" s="29"/>
      <c r="FF432" s="29"/>
      <c r="FG432" s="29"/>
      <c r="FH432" s="29"/>
      <c r="FI432" s="29"/>
      <c r="FJ432" s="29"/>
      <c r="FK432" s="29"/>
      <c r="FL432" s="29"/>
      <c r="FM432" s="29"/>
      <c r="FN432" s="29"/>
    </row>
    <row r="433" spans="1:170" s="3" customFormat="1" ht="294.75" customHeight="1" x14ac:dyDescent="0.25">
      <c r="A433" s="78"/>
      <c r="B433" s="93"/>
      <c r="C433" s="125"/>
      <c r="D433" s="125"/>
      <c r="E433" s="125"/>
      <c r="F433" s="125"/>
      <c r="G433" s="125"/>
      <c r="H433" s="125"/>
      <c r="I433" s="85"/>
      <c r="J433" s="85"/>
      <c r="K433" s="65" t="s">
        <v>5</v>
      </c>
      <c r="L433" s="45">
        <v>0</v>
      </c>
      <c r="M433" s="45">
        <v>0</v>
      </c>
      <c r="N433" s="45">
        <v>0</v>
      </c>
      <c r="O433" s="45">
        <v>0</v>
      </c>
      <c r="P433" s="46">
        <v>0</v>
      </c>
      <c r="Q433" s="45">
        <v>0</v>
      </c>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c r="CU433" s="29"/>
      <c r="CV433" s="29"/>
      <c r="CW433" s="29"/>
      <c r="CX433" s="29"/>
      <c r="CY433" s="29"/>
      <c r="CZ433" s="29"/>
      <c r="DA433" s="29"/>
      <c r="DB433" s="29"/>
      <c r="DC433" s="29"/>
      <c r="DD433" s="29"/>
      <c r="DE433" s="29"/>
      <c r="DF433" s="29"/>
      <c r="DG433" s="29"/>
      <c r="DH433" s="29"/>
      <c r="DI433" s="29"/>
      <c r="DJ433" s="29"/>
      <c r="DK433" s="29"/>
      <c r="DL433" s="29"/>
      <c r="DM433" s="29"/>
      <c r="DN433" s="29"/>
      <c r="DO433" s="29"/>
      <c r="DP433" s="29"/>
      <c r="DQ433" s="29"/>
      <c r="DR433" s="29"/>
      <c r="DS433" s="29"/>
      <c r="DT433" s="29"/>
      <c r="DU433" s="29"/>
      <c r="DV433" s="29"/>
      <c r="DW433" s="29"/>
      <c r="DX433" s="29"/>
      <c r="DY433" s="29"/>
      <c r="DZ433" s="29"/>
      <c r="EA433" s="29"/>
      <c r="EB433" s="29"/>
      <c r="EC433" s="29"/>
      <c r="ED433" s="29"/>
      <c r="EE433" s="29"/>
      <c r="EF433" s="29"/>
      <c r="EG433" s="29"/>
      <c r="EH433" s="29"/>
      <c r="EI433" s="29"/>
      <c r="EJ433" s="29"/>
      <c r="EK433" s="29"/>
      <c r="EL433" s="29"/>
      <c r="EM433" s="29"/>
      <c r="EN433" s="29"/>
      <c r="EO433" s="29"/>
      <c r="EP433" s="29"/>
      <c r="EQ433" s="29"/>
      <c r="ER433" s="29"/>
      <c r="ES433" s="29"/>
      <c r="ET433" s="29"/>
      <c r="EU433" s="29"/>
      <c r="EV433" s="29"/>
      <c r="EW433" s="29"/>
      <c r="EX433" s="29"/>
      <c r="EY433" s="29"/>
      <c r="EZ433" s="29"/>
      <c r="FA433" s="29"/>
      <c r="FB433" s="29"/>
      <c r="FC433" s="29"/>
      <c r="FD433" s="29"/>
      <c r="FE433" s="29"/>
      <c r="FF433" s="29"/>
      <c r="FG433" s="29"/>
      <c r="FH433" s="29"/>
      <c r="FI433" s="29"/>
      <c r="FJ433" s="29"/>
      <c r="FK433" s="29"/>
      <c r="FL433" s="29"/>
      <c r="FM433" s="29"/>
      <c r="FN433" s="29"/>
    </row>
    <row r="434" spans="1:170" s="3" customFormat="1" ht="180" customHeight="1" x14ac:dyDescent="0.25">
      <c r="A434" s="78"/>
      <c r="B434" s="93" t="s">
        <v>322</v>
      </c>
      <c r="C434" s="125"/>
      <c r="D434" s="125">
        <v>100</v>
      </c>
      <c r="E434" s="125">
        <v>100</v>
      </c>
      <c r="F434" s="125">
        <v>100</v>
      </c>
      <c r="G434" s="125">
        <v>100</v>
      </c>
      <c r="H434" s="125">
        <v>100</v>
      </c>
      <c r="I434" s="85" t="s">
        <v>85</v>
      </c>
      <c r="J434" s="85" t="s">
        <v>148</v>
      </c>
      <c r="K434" s="65" t="s">
        <v>9</v>
      </c>
      <c r="L434" s="45">
        <v>0</v>
      </c>
      <c r="M434" s="45">
        <v>0</v>
      </c>
      <c r="N434" s="45">
        <v>0</v>
      </c>
      <c r="O434" s="45">
        <v>0</v>
      </c>
      <c r="P434" s="46">
        <v>0</v>
      </c>
      <c r="Q434" s="45">
        <v>0</v>
      </c>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c r="CU434" s="29"/>
      <c r="CV434" s="29"/>
      <c r="CW434" s="29"/>
      <c r="CX434" s="29"/>
      <c r="CY434" s="29"/>
      <c r="CZ434" s="29"/>
      <c r="DA434" s="29"/>
      <c r="DB434" s="29"/>
      <c r="DC434" s="29"/>
      <c r="DD434" s="29"/>
      <c r="DE434" s="29"/>
      <c r="DF434" s="29"/>
      <c r="DG434" s="29"/>
      <c r="DH434" s="29"/>
      <c r="DI434" s="29"/>
      <c r="DJ434" s="29"/>
      <c r="DK434" s="29"/>
      <c r="DL434" s="29"/>
      <c r="DM434" s="29"/>
      <c r="DN434" s="29"/>
      <c r="DO434" s="29"/>
      <c r="DP434" s="29"/>
      <c r="DQ434" s="29"/>
      <c r="DR434" s="29"/>
      <c r="DS434" s="29"/>
      <c r="DT434" s="29"/>
      <c r="DU434" s="29"/>
      <c r="DV434" s="29"/>
      <c r="DW434" s="29"/>
      <c r="DX434" s="29"/>
      <c r="DY434" s="29"/>
      <c r="DZ434" s="29"/>
      <c r="EA434" s="29"/>
      <c r="EB434" s="29"/>
      <c r="EC434" s="29"/>
      <c r="ED434" s="29"/>
      <c r="EE434" s="29"/>
      <c r="EF434" s="29"/>
      <c r="EG434" s="29"/>
      <c r="EH434" s="29"/>
      <c r="EI434" s="29"/>
      <c r="EJ434" s="29"/>
      <c r="EK434" s="29"/>
      <c r="EL434" s="29"/>
      <c r="EM434" s="29"/>
      <c r="EN434" s="29"/>
      <c r="EO434" s="29"/>
      <c r="EP434" s="29"/>
      <c r="EQ434" s="29"/>
      <c r="ER434" s="29"/>
      <c r="ES434" s="29"/>
      <c r="ET434" s="29"/>
      <c r="EU434" s="29"/>
      <c r="EV434" s="29"/>
      <c r="EW434" s="29"/>
      <c r="EX434" s="29"/>
      <c r="EY434" s="29"/>
      <c r="EZ434" s="29"/>
      <c r="FA434" s="29"/>
      <c r="FB434" s="29"/>
      <c r="FC434" s="29"/>
      <c r="FD434" s="29"/>
      <c r="FE434" s="29"/>
      <c r="FF434" s="29"/>
      <c r="FG434" s="29"/>
      <c r="FH434" s="29"/>
      <c r="FI434" s="29"/>
      <c r="FJ434" s="29"/>
      <c r="FK434" s="29"/>
      <c r="FL434" s="29"/>
      <c r="FM434" s="29"/>
      <c r="FN434" s="29"/>
    </row>
    <row r="435" spans="1:170" s="3" customFormat="1" ht="152.25" customHeight="1" x14ac:dyDescent="0.25">
      <c r="A435" s="78"/>
      <c r="B435" s="93"/>
      <c r="C435" s="125"/>
      <c r="D435" s="125"/>
      <c r="E435" s="125"/>
      <c r="F435" s="125"/>
      <c r="G435" s="125"/>
      <c r="H435" s="125"/>
      <c r="I435" s="85"/>
      <c r="J435" s="85"/>
      <c r="K435" s="65" t="s">
        <v>4</v>
      </c>
      <c r="L435" s="45">
        <v>0</v>
      </c>
      <c r="M435" s="45">
        <v>0</v>
      </c>
      <c r="N435" s="45">
        <v>0</v>
      </c>
      <c r="O435" s="45">
        <v>0</v>
      </c>
      <c r="P435" s="46">
        <v>0</v>
      </c>
      <c r="Q435" s="45">
        <v>0</v>
      </c>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c r="CU435" s="29"/>
      <c r="CV435" s="29"/>
      <c r="CW435" s="29"/>
      <c r="CX435" s="29"/>
      <c r="CY435" s="29"/>
      <c r="CZ435" s="29"/>
      <c r="DA435" s="29"/>
      <c r="DB435" s="29"/>
      <c r="DC435" s="29"/>
      <c r="DD435" s="29"/>
      <c r="DE435" s="29"/>
      <c r="DF435" s="29"/>
      <c r="DG435" s="29"/>
      <c r="DH435" s="29"/>
      <c r="DI435" s="29"/>
      <c r="DJ435" s="29"/>
      <c r="DK435" s="29"/>
      <c r="DL435" s="29"/>
      <c r="DM435" s="29"/>
      <c r="DN435" s="29"/>
      <c r="DO435" s="29"/>
      <c r="DP435" s="29"/>
      <c r="DQ435" s="29"/>
      <c r="DR435" s="29"/>
      <c r="DS435" s="29"/>
      <c r="DT435" s="29"/>
      <c r="DU435" s="29"/>
      <c r="DV435" s="29"/>
      <c r="DW435" s="29"/>
      <c r="DX435" s="29"/>
      <c r="DY435" s="29"/>
      <c r="DZ435" s="29"/>
      <c r="EA435" s="29"/>
      <c r="EB435" s="29"/>
      <c r="EC435" s="29"/>
      <c r="ED435" s="29"/>
      <c r="EE435" s="29"/>
      <c r="EF435" s="29"/>
      <c r="EG435" s="29"/>
      <c r="EH435" s="29"/>
      <c r="EI435" s="29"/>
      <c r="EJ435" s="29"/>
      <c r="EK435" s="29"/>
      <c r="EL435" s="29"/>
      <c r="EM435" s="29"/>
      <c r="EN435" s="29"/>
      <c r="EO435" s="29"/>
      <c r="EP435" s="29"/>
      <c r="EQ435" s="29"/>
      <c r="ER435" s="29"/>
      <c r="ES435" s="29"/>
      <c r="ET435" s="29"/>
      <c r="EU435" s="29"/>
      <c r="EV435" s="29"/>
      <c r="EW435" s="29"/>
      <c r="EX435" s="29"/>
      <c r="EY435" s="29"/>
      <c r="EZ435" s="29"/>
      <c r="FA435" s="29"/>
      <c r="FB435" s="29"/>
      <c r="FC435" s="29"/>
      <c r="FD435" s="29"/>
      <c r="FE435" s="29"/>
      <c r="FF435" s="29"/>
      <c r="FG435" s="29"/>
      <c r="FH435" s="29"/>
      <c r="FI435" s="29"/>
      <c r="FJ435" s="29"/>
      <c r="FK435" s="29"/>
      <c r="FL435" s="29"/>
      <c r="FM435" s="29"/>
      <c r="FN435" s="29"/>
    </row>
    <row r="436" spans="1:170" s="3" customFormat="1" ht="243.75" customHeight="1" x14ac:dyDescent="0.25">
      <c r="A436" s="78"/>
      <c r="B436" s="93"/>
      <c r="C436" s="125"/>
      <c r="D436" s="125"/>
      <c r="E436" s="125"/>
      <c r="F436" s="125"/>
      <c r="G436" s="125"/>
      <c r="H436" s="125"/>
      <c r="I436" s="85"/>
      <c r="J436" s="85"/>
      <c r="K436" s="98" t="s">
        <v>21</v>
      </c>
      <c r="L436" s="112">
        <v>0</v>
      </c>
      <c r="M436" s="112">
        <v>0</v>
      </c>
      <c r="N436" s="112">
        <v>0</v>
      </c>
      <c r="O436" s="112">
        <v>0</v>
      </c>
      <c r="P436" s="112">
        <v>0</v>
      </c>
      <c r="Q436" s="112">
        <v>0</v>
      </c>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29"/>
      <c r="DZ436" s="29"/>
      <c r="EA436" s="29"/>
      <c r="EB436" s="29"/>
      <c r="EC436" s="29"/>
      <c r="ED436" s="29"/>
      <c r="EE436" s="29"/>
      <c r="EF436" s="29"/>
      <c r="EG436" s="29"/>
      <c r="EH436" s="29"/>
      <c r="EI436" s="29"/>
      <c r="EJ436" s="29"/>
      <c r="EK436" s="29"/>
      <c r="EL436" s="29"/>
      <c r="EM436" s="29"/>
      <c r="EN436" s="29"/>
      <c r="EO436" s="29"/>
      <c r="EP436" s="29"/>
      <c r="EQ436" s="29"/>
      <c r="ER436" s="29"/>
      <c r="ES436" s="29"/>
      <c r="ET436" s="29"/>
      <c r="EU436" s="29"/>
      <c r="EV436" s="29"/>
      <c r="EW436" s="29"/>
      <c r="EX436" s="29"/>
      <c r="EY436" s="29"/>
      <c r="EZ436" s="29"/>
      <c r="FA436" s="29"/>
      <c r="FB436" s="29"/>
      <c r="FC436" s="29"/>
      <c r="FD436" s="29"/>
      <c r="FE436" s="29"/>
      <c r="FF436" s="29"/>
      <c r="FG436" s="29"/>
      <c r="FH436" s="29"/>
      <c r="FI436" s="29"/>
      <c r="FJ436" s="29"/>
      <c r="FK436" s="29"/>
      <c r="FL436" s="29"/>
      <c r="FM436" s="29"/>
      <c r="FN436" s="29"/>
    </row>
    <row r="437" spans="1:170" s="3" customFormat="1" ht="81.75" customHeight="1" x14ac:dyDescent="0.25">
      <c r="A437" s="78"/>
      <c r="B437" s="93"/>
      <c r="C437" s="125"/>
      <c r="D437" s="125"/>
      <c r="E437" s="125"/>
      <c r="F437" s="125"/>
      <c r="G437" s="125"/>
      <c r="H437" s="125"/>
      <c r="I437" s="85"/>
      <c r="J437" s="85"/>
      <c r="K437" s="98"/>
      <c r="L437" s="113"/>
      <c r="M437" s="113"/>
      <c r="N437" s="113"/>
      <c r="O437" s="113"/>
      <c r="P437" s="113"/>
      <c r="Q437" s="113"/>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29"/>
      <c r="CC437" s="29"/>
      <c r="CD437" s="29"/>
      <c r="CE437" s="29"/>
      <c r="CF437" s="29"/>
      <c r="CG437" s="29"/>
      <c r="CH437" s="29"/>
      <c r="CI437" s="29"/>
      <c r="CJ437" s="29"/>
      <c r="CK437" s="29"/>
      <c r="CL437" s="29"/>
      <c r="CM437" s="29"/>
      <c r="CN437" s="29"/>
      <c r="CO437" s="29"/>
      <c r="CP437" s="29"/>
      <c r="CQ437" s="29"/>
      <c r="CR437" s="29"/>
      <c r="CS437" s="29"/>
      <c r="CT437" s="29"/>
      <c r="CU437" s="29"/>
      <c r="CV437" s="29"/>
      <c r="CW437" s="29"/>
      <c r="CX437" s="29"/>
      <c r="CY437" s="29"/>
      <c r="CZ437" s="29"/>
      <c r="DA437" s="29"/>
      <c r="DB437" s="29"/>
      <c r="DC437" s="29"/>
      <c r="DD437" s="29"/>
      <c r="DE437" s="29"/>
      <c r="DF437" s="29"/>
      <c r="DG437" s="29"/>
      <c r="DH437" s="29"/>
      <c r="DI437" s="29"/>
      <c r="DJ437" s="29"/>
      <c r="DK437" s="29"/>
      <c r="DL437" s="29"/>
      <c r="DM437" s="29"/>
      <c r="DN437" s="29"/>
      <c r="DO437" s="29"/>
      <c r="DP437" s="29"/>
      <c r="DQ437" s="29"/>
      <c r="DR437" s="29"/>
      <c r="DS437" s="29"/>
      <c r="DT437" s="29"/>
      <c r="DU437" s="29"/>
      <c r="DV437" s="29"/>
      <c r="DW437" s="29"/>
      <c r="DX437" s="29"/>
      <c r="DY437" s="29"/>
      <c r="DZ437" s="29"/>
      <c r="EA437" s="29"/>
      <c r="EB437" s="29"/>
      <c r="EC437" s="29"/>
      <c r="ED437" s="29"/>
      <c r="EE437" s="29"/>
      <c r="EF437" s="29"/>
      <c r="EG437" s="29"/>
      <c r="EH437" s="29"/>
      <c r="EI437" s="29"/>
      <c r="EJ437" s="29"/>
      <c r="EK437" s="29"/>
      <c r="EL437" s="29"/>
      <c r="EM437" s="29"/>
      <c r="EN437" s="29"/>
      <c r="EO437" s="29"/>
      <c r="EP437" s="29"/>
      <c r="EQ437" s="29"/>
      <c r="ER437" s="29"/>
      <c r="ES437" s="29"/>
      <c r="ET437" s="29"/>
      <c r="EU437" s="29"/>
      <c r="EV437" s="29"/>
      <c r="EW437" s="29"/>
      <c r="EX437" s="29"/>
      <c r="EY437" s="29"/>
      <c r="EZ437" s="29"/>
      <c r="FA437" s="29"/>
      <c r="FB437" s="29"/>
      <c r="FC437" s="29"/>
      <c r="FD437" s="29"/>
      <c r="FE437" s="29"/>
      <c r="FF437" s="29"/>
      <c r="FG437" s="29"/>
      <c r="FH437" s="29"/>
      <c r="FI437" s="29"/>
      <c r="FJ437" s="29"/>
      <c r="FK437" s="29"/>
      <c r="FL437" s="29"/>
      <c r="FM437" s="29"/>
      <c r="FN437" s="29"/>
    </row>
    <row r="438" spans="1:170" s="3" customFormat="1" ht="168.75" customHeight="1" x14ac:dyDescent="0.25">
      <c r="A438" s="78"/>
      <c r="B438" s="93"/>
      <c r="C438" s="125"/>
      <c r="D438" s="125"/>
      <c r="E438" s="125"/>
      <c r="F438" s="125"/>
      <c r="G438" s="125"/>
      <c r="H438" s="125"/>
      <c r="I438" s="85"/>
      <c r="J438" s="85"/>
      <c r="K438" s="65" t="s">
        <v>5</v>
      </c>
      <c r="L438" s="45">
        <v>0</v>
      </c>
      <c r="M438" s="45">
        <v>0</v>
      </c>
      <c r="N438" s="45">
        <v>0</v>
      </c>
      <c r="O438" s="45">
        <v>0</v>
      </c>
      <c r="P438" s="46">
        <v>0</v>
      </c>
      <c r="Q438" s="45">
        <v>0</v>
      </c>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c r="CW438" s="29"/>
      <c r="CX438" s="29"/>
      <c r="CY438" s="29"/>
      <c r="CZ438" s="29"/>
      <c r="DA438" s="29"/>
      <c r="DB438" s="29"/>
      <c r="DC438" s="29"/>
      <c r="DD438" s="29"/>
      <c r="DE438" s="29"/>
      <c r="DF438" s="29"/>
      <c r="DG438" s="29"/>
      <c r="DH438" s="29"/>
      <c r="DI438" s="29"/>
      <c r="DJ438" s="29"/>
      <c r="DK438" s="29"/>
      <c r="DL438" s="29"/>
      <c r="DM438" s="29"/>
      <c r="DN438" s="29"/>
      <c r="DO438" s="29"/>
      <c r="DP438" s="29"/>
      <c r="DQ438" s="29"/>
      <c r="DR438" s="29"/>
      <c r="DS438" s="29"/>
      <c r="DT438" s="29"/>
      <c r="DU438" s="29"/>
      <c r="DV438" s="29"/>
      <c r="DW438" s="29"/>
      <c r="DX438" s="29"/>
      <c r="DY438" s="29"/>
      <c r="DZ438" s="29"/>
      <c r="EA438" s="29"/>
      <c r="EB438" s="29"/>
      <c r="EC438" s="29"/>
      <c r="ED438" s="29"/>
      <c r="EE438" s="29"/>
      <c r="EF438" s="29"/>
      <c r="EG438" s="29"/>
      <c r="EH438" s="29"/>
      <c r="EI438" s="29"/>
      <c r="EJ438" s="29"/>
      <c r="EK438" s="29"/>
      <c r="EL438" s="29"/>
      <c r="EM438" s="29"/>
      <c r="EN438" s="29"/>
      <c r="EO438" s="29"/>
      <c r="EP438" s="29"/>
      <c r="EQ438" s="29"/>
      <c r="ER438" s="29"/>
      <c r="ES438" s="29"/>
      <c r="ET438" s="29"/>
      <c r="EU438" s="29"/>
      <c r="EV438" s="29"/>
      <c r="EW438" s="29"/>
      <c r="EX438" s="29"/>
      <c r="EY438" s="29"/>
      <c r="EZ438" s="29"/>
      <c r="FA438" s="29"/>
      <c r="FB438" s="29"/>
      <c r="FC438" s="29"/>
      <c r="FD438" s="29"/>
      <c r="FE438" s="29"/>
      <c r="FF438" s="29"/>
      <c r="FG438" s="29"/>
      <c r="FH438" s="29"/>
      <c r="FI438" s="29"/>
      <c r="FJ438" s="29"/>
      <c r="FK438" s="29"/>
      <c r="FL438" s="29"/>
      <c r="FM438" s="29"/>
      <c r="FN438" s="29"/>
    </row>
    <row r="439" spans="1:170" s="3" customFormat="1" ht="254.25" customHeight="1" x14ac:dyDescent="0.25">
      <c r="A439" s="78"/>
      <c r="B439" s="93" t="s">
        <v>323</v>
      </c>
      <c r="C439" s="125"/>
      <c r="D439" s="125">
        <v>100</v>
      </c>
      <c r="E439" s="125">
        <v>100</v>
      </c>
      <c r="F439" s="125">
        <v>100</v>
      </c>
      <c r="G439" s="125">
        <v>100</v>
      </c>
      <c r="H439" s="125">
        <v>100</v>
      </c>
      <c r="I439" s="85" t="s">
        <v>249</v>
      </c>
      <c r="J439" s="85" t="s">
        <v>189</v>
      </c>
      <c r="K439" s="65" t="s">
        <v>9</v>
      </c>
      <c r="L439" s="45">
        <v>0</v>
      </c>
      <c r="M439" s="45">
        <v>0</v>
      </c>
      <c r="N439" s="45">
        <v>0</v>
      </c>
      <c r="O439" s="45">
        <v>0</v>
      </c>
      <c r="P439" s="46">
        <v>0</v>
      </c>
      <c r="Q439" s="45">
        <v>0</v>
      </c>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29"/>
      <c r="CC439" s="29"/>
      <c r="CD439" s="29"/>
      <c r="CE439" s="29"/>
      <c r="CF439" s="29"/>
      <c r="CG439" s="29"/>
      <c r="CH439" s="29"/>
      <c r="CI439" s="29"/>
      <c r="CJ439" s="29"/>
      <c r="CK439" s="29"/>
      <c r="CL439" s="29"/>
      <c r="CM439" s="29"/>
      <c r="CN439" s="29"/>
      <c r="CO439" s="29"/>
      <c r="CP439" s="29"/>
      <c r="CQ439" s="29"/>
      <c r="CR439" s="29"/>
      <c r="CS439" s="29"/>
      <c r="CT439" s="29"/>
      <c r="CU439" s="29"/>
      <c r="CV439" s="29"/>
      <c r="CW439" s="29"/>
      <c r="CX439" s="29"/>
      <c r="CY439" s="29"/>
      <c r="CZ439" s="29"/>
      <c r="DA439" s="29"/>
      <c r="DB439" s="29"/>
      <c r="DC439" s="29"/>
      <c r="DD439" s="29"/>
      <c r="DE439" s="29"/>
      <c r="DF439" s="29"/>
      <c r="DG439" s="29"/>
      <c r="DH439" s="29"/>
      <c r="DI439" s="29"/>
      <c r="DJ439" s="29"/>
      <c r="DK439" s="29"/>
      <c r="DL439" s="29"/>
      <c r="DM439" s="29"/>
      <c r="DN439" s="29"/>
      <c r="DO439" s="29"/>
      <c r="DP439" s="29"/>
      <c r="DQ439" s="29"/>
      <c r="DR439" s="29"/>
      <c r="DS439" s="29"/>
      <c r="DT439" s="29"/>
      <c r="DU439" s="29"/>
      <c r="DV439" s="29"/>
      <c r="DW439" s="29"/>
      <c r="DX439" s="29"/>
      <c r="DY439" s="29"/>
      <c r="DZ439" s="29"/>
      <c r="EA439" s="29"/>
      <c r="EB439" s="29"/>
      <c r="EC439" s="29"/>
      <c r="ED439" s="29"/>
      <c r="EE439" s="29"/>
      <c r="EF439" s="29"/>
      <c r="EG439" s="29"/>
      <c r="EH439" s="29"/>
      <c r="EI439" s="29"/>
      <c r="EJ439" s="29"/>
      <c r="EK439" s="29"/>
      <c r="EL439" s="29"/>
      <c r="EM439" s="29"/>
      <c r="EN439" s="29"/>
      <c r="EO439" s="29"/>
      <c r="EP439" s="29"/>
      <c r="EQ439" s="29"/>
      <c r="ER439" s="29"/>
      <c r="ES439" s="29"/>
      <c r="ET439" s="29"/>
      <c r="EU439" s="29"/>
      <c r="EV439" s="29"/>
      <c r="EW439" s="29"/>
      <c r="EX439" s="29"/>
      <c r="EY439" s="29"/>
      <c r="EZ439" s="29"/>
      <c r="FA439" s="29"/>
      <c r="FB439" s="29"/>
      <c r="FC439" s="29"/>
      <c r="FD439" s="29"/>
      <c r="FE439" s="29"/>
      <c r="FF439" s="29"/>
      <c r="FG439" s="29"/>
      <c r="FH439" s="29"/>
      <c r="FI439" s="29"/>
      <c r="FJ439" s="29"/>
      <c r="FK439" s="29"/>
      <c r="FL439" s="29"/>
      <c r="FM439" s="29"/>
      <c r="FN439" s="29"/>
    </row>
    <row r="440" spans="1:170" s="3" customFormat="1" ht="165.75" customHeight="1" x14ac:dyDescent="0.25">
      <c r="A440" s="78"/>
      <c r="B440" s="93"/>
      <c r="C440" s="125"/>
      <c r="D440" s="125"/>
      <c r="E440" s="125"/>
      <c r="F440" s="125"/>
      <c r="G440" s="125"/>
      <c r="H440" s="125"/>
      <c r="I440" s="85"/>
      <c r="J440" s="85"/>
      <c r="K440" s="65" t="s">
        <v>4</v>
      </c>
      <c r="L440" s="45">
        <v>0</v>
      </c>
      <c r="M440" s="45">
        <v>0</v>
      </c>
      <c r="N440" s="45">
        <v>0</v>
      </c>
      <c r="O440" s="45">
        <v>0</v>
      </c>
      <c r="P440" s="46">
        <v>0</v>
      </c>
      <c r="Q440" s="45">
        <v>0</v>
      </c>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29"/>
      <c r="CC440" s="29"/>
      <c r="CD440" s="29"/>
      <c r="CE440" s="29"/>
      <c r="CF440" s="29"/>
      <c r="CG440" s="29"/>
      <c r="CH440" s="29"/>
      <c r="CI440" s="29"/>
      <c r="CJ440" s="29"/>
      <c r="CK440" s="29"/>
      <c r="CL440" s="29"/>
      <c r="CM440" s="29"/>
      <c r="CN440" s="29"/>
      <c r="CO440" s="29"/>
      <c r="CP440" s="29"/>
      <c r="CQ440" s="29"/>
      <c r="CR440" s="29"/>
      <c r="CS440" s="29"/>
      <c r="CT440" s="29"/>
      <c r="CU440" s="29"/>
      <c r="CV440" s="29"/>
      <c r="CW440" s="29"/>
      <c r="CX440" s="29"/>
      <c r="CY440" s="29"/>
      <c r="CZ440" s="29"/>
      <c r="DA440" s="29"/>
      <c r="DB440" s="29"/>
      <c r="DC440" s="29"/>
      <c r="DD440" s="29"/>
      <c r="DE440" s="29"/>
      <c r="DF440" s="29"/>
      <c r="DG440" s="29"/>
      <c r="DH440" s="29"/>
      <c r="DI440" s="29"/>
      <c r="DJ440" s="29"/>
      <c r="DK440" s="29"/>
      <c r="DL440" s="29"/>
      <c r="DM440" s="29"/>
      <c r="DN440" s="29"/>
      <c r="DO440" s="29"/>
      <c r="DP440" s="29"/>
      <c r="DQ440" s="29"/>
      <c r="DR440" s="29"/>
      <c r="DS440" s="29"/>
      <c r="DT440" s="29"/>
      <c r="DU440" s="29"/>
      <c r="DV440" s="29"/>
      <c r="DW440" s="29"/>
      <c r="DX440" s="29"/>
      <c r="DY440" s="29"/>
      <c r="DZ440" s="29"/>
      <c r="EA440" s="29"/>
      <c r="EB440" s="29"/>
      <c r="EC440" s="29"/>
      <c r="ED440" s="29"/>
      <c r="EE440" s="29"/>
      <c r="EF440" s="29"/>
      <c r="EG440" s="29"/>
      <c r="EH440" s="29"/>
      <c r="EI440" s="29"/>
      <c r="EJ440" s="29"/>
      <c r="EK440" s="29"/>
      <c r="EL440" s="29"/>
      <c r="EM440" s="29"/>
      <c r="EN440" s="29"/>
      <c r="EO440" s="29"/>
      <c r="EP440" s="29"/>
      <c r="EQ440" s="29"/>
      <c r="ER440" s="29"/>
      <c r="ES440" s="29"/>
      <c r="ET440" s="29"/>
      <c r="EU440" s="29"/>
      <c r="EV440" s="29"/>
      <c r="EW440" s="29"/>
      <c r="EX440" s="29"/>
      <c r="EY440" s="29"/>
      <c r="EZ440" s="29"/>
      <c r="FA440" s="29"/>
      <c r="FB440" s="29"/>
      <c r="FC440" s="29"/>
      <c r="FD440" s="29"/>
      <c r="FE440" s="29"/>
      <c r="FF440" s="29"/>
      <c r="FG440" s="29"/>
      <c r="FH440" s="29"/>
      <c r="FI440" s="29"/>
      <c r="FJ440" s="29"/>
      <c r="FK440" s="29"/>
      <c r="FL440" s="29"/>
      <c r="FM440" s="29"/>
      <c r="FN440" s="29"/>
    </row>
    <row r="441" spans="1:170" s="3" customFormat="1" ht="372" hidden="1" customHeight="1" x14ac:dyDescent="0.25">
      <c r="A441" s="78"/>
      <c r="B441" s="93"/>
      <c r="C441" s="125"/>
      <c r="D441" s="125"/>
      <c r="E441" s="125"/>
      <c r="F441" s="125"/>
      <c r="G441" s="125"/>
      <c r="H441" s="125"/>
      <c r="I441" s="85"/>
      <c r="J441" s="85"/>
      <c r="K441" s="98" t="s">
        <v>21</v>
      </c>
      <c r="L441" s="45">
        <v>0</v>
      </c>
      <c r="M441" s="45">
        <v>0</v>
      </c>
      <c r="N441" s="45">
        <v>0</v>
      </c>
      <c r="O441" s="45">
        <v>0</v>
      </c>
      <c r="P441" s="46">
        <v>0</v>
      </c>
      <c r="Q441" s="45">
        <v>0</v>
      </c>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c r="DK441" s="29"/>
      <c r="DL441" s="29"/>
      <c r="DM441" s="29"/>
      <c r="DN441" s="29"/>
      <c r="DO441" s="29"/>
      <c r="DP441" s="29"/>
      <c r="DQ441" s="29"/>
      <c r="DR441" s="29"/>
      <c r="DS441" s="29"/>
      <c r="DT441" s="29"/>
      <c r="DU441" s="29"/>
      <c r="DV441" s="29"/>
      <c r="DW441" s="29"/>
      <c r="DX441" s="29"/>
      <c r="DY441" s="29"/>
      <c r="DZ441" s="29"/>
      <c r="EA441" s="29"/>
      <c r="EB441" s="29"/>
      <c r="EC441" s="29"/>
      <c r="ED441" s="29"/>
      <c r="EE441" s="29"/>
      <c r="EF441" s="29"/>
      <c r="EG441" s="29"/>
      <c r="EH441" s="29"/>
      <c r="EI441" s="29"/>
      <c r="EJ441" s="29"/>
      <c r="EK441" s="29"/>
      <c r="EL441" s="29"/>
      <c r="EM441" s="29"/>
      <c r="EN441" s="29"/>
      <c r="EO441" s="29"/>
      <c r="EP441" s="29"/>
      <c r="EQ441" s="29"/>
      <c r="ER441" s="29"/>
      <c r="ES441" s="29"/>
      <c r="ET441" s="29"/>
      <c r="EU441" s="29"/>
      <c r="EV441" s="29"/>
      <c r="EW441" s="29"/>
      <c r="EX441" s="29"/>
      <c r="EY441" s="29"/>
      <c r="EZ441" s="29"/>
      <c r="FA441" s="29"/>
      <c r="FB441" s="29"/>
      <c r="FC441" s="29"/>
      <c r="FD441" s="29"/>
      <c r="FE441" s="29"/>
      <c r="FF441" s="29"/>
      <c r="FG441" s="29"/>
      <c r="FH441" s="29"/>
      <c r="FI441" s="29"/>
      <c r="FJ441" s="29"/>
      <c r="FK441" s="29"/>
      <c r="FL441" s="29"/>
      <c r="FM441" s="29"/>
      <c r="FN441" s="29"/>
    </row>
    <row r="442" spans="1:170" s="3" customFormat="1" ht="289.5" customHeight="1" x14ac:dyDescent="0.25">
      <c r="A442" s="78"/>
      <c r="B442" s="93"/>
      <c r="C442" s="125"/>
      <c r="D442" s="125"/>
      <c r="E442" s="125"/>
      <c r="F442" s="125"/>
      <c r="G442" s="125"/>
      <c r="H442" s="125"/>
      <c r="I442" s="85"/>
      <c r="J442" s="85"/>
      <c r="K442" s="98"/>
      <c r="L442" s="45">
        <v>0</v>
      </c>
      <c r="M442" s="45">
        <v>0</v>
      </c>
      <c r="N442" s="45">
        <v>0</v>
      </c>
      <c r="O442" s="45">
        <v>0</v>
      </c>
      <c r="P442" s="46">
        <v>0</v>
      </c>
      <c r="Q442" s="45">
        <v>0</v>
      </c>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c r="CW442" s="29"/>
      <c r="CX442" s="29"/>
      <c r="CY442" s="29"/>
      <c r="CZ442" s="29"/>
      <c r="DA442" s="29"/>
      <c r="DB442" s="29"/>
      <c r="DC442" s="29"/>
      <c r="DD442" s="29"/>
      <c r="DE442" s="29"/>
      <c r="DF442" s="29"/>
      <c r="DG442" s="29"/>
      <c r="DH442" s="29"/>
      <c r="DI442" s="29"/>
      <c r="DJ442" s="29"/>
      <c r="DK442" s="29"/>
      <c r="DL442" s="29"/>
      <c r="DM442" s="29"/>
      <c r="DN442" s="29"/>
      <c r="DO442" s="29"/>
      <c r="DP442" s="29"/>
      <c r="DQ442" s="29"/>
      <c r="DR442" s="29"/>
      <c r="DS442" s="29"/>
      <c r="DT442" s="29"/>
      <c r="DU442" s="29"/>
      <c r="DV442" s="29"/>
      <c r="DW442" s="29"/>
      <c r="DX442" s="29"/>
      <c r="DY442" s="29"/>
      <c r="DZ442" s="29"/>
      <c r="EA442" s="29"/>
      <c r="EB442" s="29"/>
      <c r="EC442" s="29"/>
      <c r="ED442" s="29"/>
      <c r="EE442" s="29"/>
      <c r="EF442" s="29"/>
      <c r="EG442" s="29"/>
      <c r="EH442" s="29"/>
      <c r="EI442" s="29"/>
      <c r="EJ442" s="29"/>
      <c r="EK442" s="29"/>
      <c r="EL442" s="29"/>
      <c r="EM442" s="29"/>
      <c r="EN442" s="29"/>
      <c r="EO442" s="29"/>
      <c r="EP442" s="29"/>
      <c r="EQ442" s="29"/>
      <c r="ER442" s="29"/>
      <c r="ES442" s="29"/>
      <c r="ET442" s="29"/>
      <c r="EU442" s="29"/>
      <c r="EV442" s="29"/>
      <c r="EW442" s="29"/>
      <c r="EX442" s="29"/>
      <c r="EY442" s="29"/>
      <c r="EZ442" s="29"/>
      <c r="FA442" s="29"/>
      <c r="FB442" s="29"/>
      <c r="FC442" s="29"/>
      <c r="FD442" s="29"/>
      <c r="FE442" s="29"/>
      <c r="FF442" s="29"/>
      <c r="FG442" s="29"/>
      <c r="FH442" s="29"/>
      <c r="FI442" s="29"/>
      <c r="FJ442" s="29"/>
      <c r="FK442" s="29"/>
      <c r="FL442" s="29"/>
      <c r="FM442" s="29"/>
      <c r="FN442" s="29"/>
    </row>
    <row r="443" spans="1:170" s="3" customFormat="1" ht="212.25" customHeight="1" x14ac:dyDescent="0.25">
      <c r="A443" s="78"/>
      <c r="B443" s="93"/>
      <c r="C443" s="125"/>
      <c r="D443" s="125"/>
      <c r="E443" s="125"/>
      <c r="F443" s="125"/>
      <c r="G443" s="125"/>
      <c r="H443" s="125"/>
      <c r="I443" s="85"/>
      <c r="J443" s="85"/>
      <c r="K443" s="140" t="s">
        <v>5</v>
      </c>
      <c r="L443" s="45">
        <v>0</v>
      </c>
      <c r="M443" s="45">
        <v>0</v>
      </c>
      <c r="N443" s="45">
        <v>0</v>
      </c>
      <c r="O443" s="45">
        <v>0</v>
      </c>
      <c r="P443" s="46">
        <v>0</v>
      </c>
      <c r="Q443" s="45">
        <v>0</v>
      </c>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c r="CW443" s="29"/>
      <c r="CX443" s="29"/>
      <c r="CY443" s="29"/>
      <c r="CZ443" s="29"/>
      <c r="DA443" s="29"/>
      <c r="DB443" s="29"/>
      <c r="DC443" s="29"/>
      <c r="DD443" s="29"/>
      <c r="DE443" s="29"/>
      <c r="DF443" s="29"/>
      <c r="DG443" s="29"/>
      <c r="DH443" s="29"/>
      <c r="DI443" s="29"/>
      <c r="DJ443" s="29"/>
      <c r="DK443" s="29"/>
      <c r="DL443" s="29"/>
      <c r="DM443" s="29"/>
      <c r="DN443" s="29"/>
      <c r="DO443" s="29"/>
      <c r="DP443" s="29"/>
      <c r="DQ443" s="29"/>
      <c r="DR443" s="29"/>
      <c r="DS443" s="29"/>
      <c r="DT443" s="29"/>
      <c r="DU443" s="29"/>
      <c r="DV443" s="29"/>
      <c r="DW443" s="29"/>
      <c r="DX443" s="29"/>
      <c r="DY443" s="29"/>
      <c r="DZ443" s="29"/>
      <c r="EA443" s="29"/>
      <c r="EB443" s="29"/>
      <c r="EC443" s="29"/>
      <c r="ED443" s="29"/>
      <c r="EE443" s="29"/>
      <c r="EF443" s="29"/>
      <c r="EG443" s="29"/>
      <c r="EH443" s="29"/>
      <c r="EI443" s="29"/>
      <c r="EJ443" s="29"/>
      <c r="EK443" s="29"/>
      <c r="EL443" s="29"/>
      <c r="EM443" s="29"/>
      <c r="EN443" s="29"/>
      <c r="EO443" s="29"/>
      <c r="EP443" s="29"/>
      <c r="EQ443" s="29"/>
      <c r="ER443" s="29"/>
      <c r="ES443" s="29"/>
      <c r="ET443" s="29"/>
      <c r="EU443" s="29"/>
      <c r="EV443" s="29"/>
      <c r="EW443" s="29"/>
      <c r="EX443" s="29"/>
      <c r="EY443" s="29"/>
      <c r="EZ443" s="29"/>
      <c r="FA443" s="29"/>
      <c r="FB443" s="29"/>
      <c r="FC443" s="29"/>
      <c r="FD443" s="29"/>
      <c r="FE443" s="29"/>
      <c r="FF443" s="29"/>
      <c r="FG443" s="29"/>
      <c r="FH443" s="29"/>
      <c r="FI443" s="29"/>
      <c r="FJ443" s="29"/>
      <c r="FK443" s="29"/>
      <c r="FL443" s="29"/>
      <c r="FM443" s="29"/>
      <c r="FN443" s="29"/>
    </row>
    <row r="444" spans="1:170" s="3" customFormat="1" ht="40.5" hidden="1" customHeight="1" x14ac:dyDescent="0.25">
      <c r="A444" s="79"/>
      <c r="B444" s="93"/>
      <c r="C444" s="125"/>
      <c r="D444" s="125"/>
      <c r="E444" s="125"/>
      <c r="F444" s="125"/>
      <c r="G444" s="125"/>
      <c r="H444" s="125"/>
      <c r="I444" s="85"/>
      <c r="J444" s="85"/>
      <c r="K444" s="140"/>
      <c r="L444" s="45">
        <v>0</v>
      </c>
      <c r="M444" s="45">
        <v>0</v>
      </c>
      <c r="N444" s="45">
        <v>0</v>
      </c>
      <c r="O444" s="45">
        <v>0</v>
      </c>
      <c r="P444" s="46">
        <v>0</v>
      </c>
      <c r="Q444" s="45">
        <v>0</v>
      </c>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c r="CW444" s="29"/>
      <c r="CX444" s="29"/>
      <c r="CY444" s="29"/>
      <c r="CZ444" s="29"/>
      <c r="DA444" s="29"/>
      <c r="DB444" s="29"/>
      <c r="DC444" s="29"/>
      <c r="DD444" s="29"/>
      <c r="DE444" s="29"/>
      <c r="DF444" s="29"/>
      <c r="DG444" s="29"/>
      <c r="DH444" s="29"/>
      <c r="DI444" s="29"/>
      <c r="DJ444" s="29"/>
      <c r="DK444" s="29"/>
      <c r="DL444" s="29"/>
      <c r="DM444" s="29"/>
      <c r="DN444" s="29"/>
      <c r="DO444" s="29"/>
      <c r="DP444" s="29"/>
      <c r="DQ444" s="29"/>
      <c r="DR444" s="29"/>
      <c r="DS444" s="29"/>
      <c r="DT444" s="29"/>
      <c r="DU444" s="29"/>
      <c r="DV444" s="29"/>
      <c r="DW444" s="29"/>
      <c r="DX444" s="29"/>
      <c r="DY444" s="29"/>
      <c r="DZ444" s="29"/>
      <c r="EA444" s="29"/>
      <c r="EB444" s="29"/>
      <c r="EC444" s="29"/>
      <c r="ED444" s="29"/>
      <c r="EE444" s="29"/>
      <c r="EF444" s="29"/>
      <c r="EG444" s="29"/>
      <c r="EH444" s="29"/>
      <c r="EI444" s="29"/>
      <c r="EJ444" s="29"/>
      <c r="EK444" s="29"/>
      <c r="EL444" s="29"/>
      <c r="EM444" s="29"/>
      <c r="EN444" s="29"/>
      <c r="EO444" s="29"/>
      <c r="EP444" s="29"/>
      <c r="EQ444" s="29"/>
      <c r="ER444" s="29"/>
      <c r="ES444" s="29"/>
      <c r="ET444" s="29"/>
      <c r="EU444" s="29"/>
      <c r="EV444" s="29"/>
      <c r="EW444" s="29"/>
      <c r="EX444" s="29"/>
      <c r="EY444" s="29"/>
      <c r="EZ444" s="29"/>
      <c r="FA444" s="29"/>
      <c r="FB444" s="29"/>
      <c r="FC444" s="29"/>
      <c r="FD444" s="29"/>
      <c r="FE444" s="29"/>
      <c r="FF444" s="29"/>
      <c r="FG444" s="29"/>
      <c r="FH444" s="29"/>
      <c r="FI444" s="29"/>
      <c r="FJ444" s="29"/>
      <c r="FK444" s="29"/>
      <c r="FL444" s="29"/>
      <c r="FM444" s="29"/>
      <c r="FN444" s="29"/>
    </row>
    <row r="445" spans="1:170" s="3" customFormat="1" ht="254.25" customHeight="1" x14ac:dyDescent="0.25">
      <c r="A445" s="77" t="s">
        <v>86</v>
      </c>
      <c r="B445" s="104" t="s">
        <v>209</v>
      </c>
      <c r="C445" s="99">
        <f>SUM(D445:H449)</f>
        <v>4200</v>
      </c>
      <c r="D445" s="99">
        <v>700</v>
      </c>
      <c r="E445" s="99">
        <v>800</v>
      </c>
      <c r="F445" s="99">
        <v>800</v>
      </c>
      <c r="G445" s="99">
        <v>950</v>
      </c>
      <c r="H445" s="99">
        <v>950</v>
      </c>
      <c r="I445" s="104" t="s">
        <v>87</v>
      </c>
      <c r="J445" s="104" t="s">
        <v>224</v>
      </c>
      <c r="K445" s="17" t="s">
        <v>9</v>
      </c>
      <c r="L445" s="45">
        <v>0</v>
      </c>
      <c r="M445" s="45">
        <v>0</v>
      </c>
      <c r="N445" s="45">
        <v>0</v>
      </c>
      <c r="O445" s="45">
        <v>0</v>
      </c>
      <c r="P445" s="46">
        <v>0</v>
      </c>
      <c r="Q445" s="45">
        <v>0</v>
      </c>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c r="CW445" s="29"/>
      <c r="CX445" s="29"/>
      <c r="CY445" s="29"/>
      <c r="CZ445" s="29"/>
      <c r="DA445" s="29"/>
      <c r="DB445" s="29"/>
      <c r="DC445" s="29"/>
      <c r="DD445" s="29"/>
      <c r="DE445" s="29"/>
      <c r="DF445" s="29"/>
      <c r="DG445" s="29"/>
      <c r="DH445" s="29"/>
      <c r="DI445" s="29"/>
      <c r="DJ445" s="29"/>
      <c r="DK445" s="29"/>
      <c r="DL445" s="29"/>
      <c r="DM445" s="29"/>
      <c r="DN445" s="29"/>
      <c r="DO445" s="29"/>
      <c r="DP445" s="29"/>
      <c r="DQ445" s="29"/>
      <c r="DR445" s="29"/>
      <c r="DS445" s="29"/>
      <c r="DT445" s="29"/>
      <c r="DU445" s="29"/>
      <c r="DV445" s="29"/>
      <c r="DW445" s="29"/>
      <c r="DX445" s="29"/>
      <c r="DY445" s="29"/>
      <c r="DZ445" s="29"/>
      <c r="EA445" s="29"/>
      <c r="EB445" s="29"/>
      <c r="EC445" s="29"/>
      <c r="ED445" s="29"/>
      <c r="EE445" s="29"/>
      <c r="EF445" s="29"/>
      <c r="EG445" s="29"/>
      <c r="EH445" s="29"/>
      <c r="EI445" s="29"/>
      <c r="EJ445" s="29"/>
      <c r="EK445" s="29"/>
      <c r="EL445" s="29"/>
      <c r="EM445" s="29"/>
      <c r="EN445" s="29"/>
      <c r="EO445" s="29"/>
      <c r="EP445" s="29"/>
      <c r="EQ445" s="29"/>
      <c r="ER445" s="29"/>
      <c r="ES445" s="29"/>
      <c r="ET445" s="29"/>
      <c r="EU445" s="29"/>
      <c r="EV445" s="29"/>
      <c r="EW445" s="29"/>
      <c r="EX445" s="29"/>
      <c r="EY445" s="29"/>
      <c r="EZ445" s="29"/>
      <c r="FA445" s="29"/>
      <c r="FB445" s="29"/>
      <c r="FC445" s="29"/>
      <c r="FD445" s="29"/>
      <c r="FE445" s="29"/>
      <c r="FF445" s="29"/>
      <c r="FG445" s="29"/>
      <c r="FH445" s="29"/>
      <c r="FI445" s="29"/>
      <c r="FJ445" s="29"/>
      <c r="FK445" s="29"/>
      <c r="FL445" s="29"/>
      <c r="FM445" s="29"/>
      <c r="FN445" s="29"/>
    </row>
    <row r="446" spans="1:170" s="3" customFormat="1" ht="165.75" customHeight="1" x14ac:dyDescent="0.25">
      <c r="A446" s="78"/>
      <c r="B446" s="105"/>
      <c r="C446" s="100"/>
      <c r="D446" s="100"/>
      <c r="E446" s="100"/>
      <c r="F446" s="100"/>
      <c r="G446" s="100"/>
      <c r="H446" s="100"/>
      <c r="I446" s="105"/>
      <c r="J446" s="105"/>
      <c r="K446" s="17" t="s">
        <v>4</v>
      </c>
      <c r="L446" s="45">
        <v>0</v>
      </c>
      <c r="M446" s="45">
        <v>0</v>
      </c>
      <c r="N446" s="45">
        <v>0</v>
      </c>
      <c r="O446" s="45">
        <v>0</v>
      </c>
      <c r="P446" s="46">
        <v>0</v>
      </c>
      <c r="Q446" s="45">
        <v>0</v>
      </c>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c r="EL446" s="29"/>
      <c r="EM446" s="29"/>
      <c r="EN446" s="29"/>
      <c r="EO446" s="29"/>
      <c r="EP446" s="29"/>
      <c r="EQ446" s="29"/>
      <c r="ER446" s="29"/>
      <c r="ES446" s="29"/>
      <c r="ET446" s="29"/>
      <c r="EU446" s="29"/>
      <c r="EV446" s="29"/>
      <c r="EW446" s="29"/>
      <c r="EX446" s="29"/>
      <c r="EY446" s="29"/>
      <c r="EZ446" s="29"/>
      <c r="FA446" s="29"/>
      <c r="FB446" s="29"/>
      <c r="FC446" s="29"/>
      <c r="FD446" s="29"/>
      <c r="FE446" s="29"/>
      <c r="FF446" s="29"/>
      <c r="FG446" s="29"/>
      <c r="FH446" s="29"/>
      <c r="FI446" s="29"/>
      <c r="FJ446" s="29"/>
      <c r="FK446" s="29"/>
      <c r="FL446" s="29"/>
      <c r="FM446" s="29"/>
      <c r="FN446" s="29"/>
    </row>
    <row r="447" spans="1:170" s="3" customFormat="1" ht="372" hidden="1" customHeight="1" x14ac:dyDescent="0.25">
      <c r="A447" s="78"/>
      <c r="B447" s="105"/>
      <c r="C447" s="100"/>
      <c r="D447" s="100"/>
      <c r="E447" s="100"/>
      <c r="F447" s="100"/>
      <c r="G447" s="100"/>
      <c r="H447" s="100"/>
      <c r="I447" s="105"/>
      <c r="J447" s="105"/>
      <c r="K447" s="107" t="s">
        <v>21</v>
      </c>
      <c r="L447" s="45">
        <v>0</v>
      </c>
      <c r="M447" s="45">
        <v>0</v>
      </c>
      <c r="N447" s="45">
        <v>0</v>
      </c>
      <c r="O447" s="45">
        <v>0</v>
      </c>
      <c r="P447" s="46">
        <v>0</v>
      </c>
      <c r="Q447" s="45">
        <v>0</v>
      </c>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c r="CW447" s="29"/>
      <c r="CX447" s="29"/>
      <c r="CY447" s="29"/>
      <c r="CZ447" s="29"/>
      <c r="DA447" s="29"/>
      <c r="DB447" s="29"/>
      <c r="DC447" s="29"/>
      <c r="DD447" s="29"/>
      <c r="DE447" s="29"/>
      <c r="DF447" s="29"/>
      <c r="DG447" s="29"/>
      <c r="DH447" s="29"/>
      <c r="DI447" s="29"/>
      <c r="DJ447" s="29"/>
      <c r="DK447" s="29"/>
      <c r="DL447" s="29"/>
      <c r="DM447" s="29"/>
      <c r="DN447" s="29"/>
      <c r="DO447" s="29"/>
      <c r="DP447" s="29"/>
      <c r="DQ447" s="29"/>
      <c r="DR447" s="29"/>
      <c r="DS447" s="29"/>
      <c r="DT447" s="29"/>
      <c r="DU447" s="29"/>
      <c r="DV447" s="29"/>
      <c r="DW447" s="29"/>
      <c r="DX447" s="29"/>
      <c r="DY447" s="29"/>
      <c r="DZ447" s="29"/>
      <c r="EA447" s="29"/>
      <c r="EB447" s="29"/>
      <c r="EC447" s="29"/>
      <c r="ED447" s="29"/>
      <c r="EE447" s="29"/>
      <c r="EF447" s="29"/>
      <c r="EG447" s="29"/>
      <c r="EH447" s="29"/>
      <c r="EI447" s="29"/>
      <c r="EJ447" s="29"/>
      <c r="EK447" s="29"/>
      <c r="EL447" s="29"/>
      <c r="EM447" s="29"/>
      <c r="EN447" s="29"/>
      <c r="EO447" s="29"/>
      <c r="EP447" s="29"/>
      <c r="EQ447" s="29"/>
      <c r="ER447" s="29"/>
      <c r="ES447" s="29"/>
      <c r="ET447" s="29"/>
      <c r="EU447" s="29"/>
      <c r="EV447" s="29"/>
      <c r="EW447" s="29"/>
      <c r="EX447" s="29"/>
      <c r="EY447" s="29"/>
      <c r="EZ447" s="29"/>
      <c r="FA447" s="29"/>
      <c r="FB447" s="29"/>
      <c r="FC447" s="29"/>
      <c r="FD447" s="29"/>
      <c r="FE447" s="29"/>
      <c r="FF447" s="29"/>
      <c r="FG447" s="29"/>
      <c r="FH447" s="29"/>
      <c r="FI447" s="29"/>
      <c r="FJ447" s="29"/>
      <c r="FK447" s="29"/>
      <c r="FL447" s="29"/>
      <c r="FM447" s="29"/>
      <c r="FN447" s="29"/>
    </row>
    <row r="448" spans="1:170" s="3" customFormat="1" ht="279.75" customHeight="1" x14ac:dyDescent="0.25">
      <c r="A448" s="78"/>
      <c r="B448" s="105"/>
      <c r="C448" s="100"/>
      <c r="D448" s="100"/>
      <c r="E448" s="100"/>
      <c r="F448" s="100"/>
      <c r="G448" s="100"/>
      <c r="H448" s="100"/>
      <c r="I448" s="105"/>
      <c r="J448" s="105"/>
      <c r="K448" s="107"/>
      <c r="L448" s="45">
        <f>SUM(M448:Q448)</f>
        <v>60</v>
      </c>
      <c r="M448" s="45">
        <f>2+5+3</f>
        <v>10</v>
      </c>
      <c r="N448" s="45">
        <f>2+5+3.2+2</f>
        <v>12.2</v>
      </c>
      <c r="O448" s="45">
        <f>2+5+3.4+2</f>
        <v>12.4</v>
      </c>
      <c r="P448" s="45">
        <f>2+5+3.6+2</f>
        <v>12.6</v>
      </c>
      <c r="Q448" s="45">
        <f>2+5+3.8+2</f>
        <v>12.8</v>
      </c>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c r="CW448" s="29"/>
      <c r="CX448" s="29"/>
      <c r="CY448" s="29"/>
      <c r="CZ448" s="29"/>
      <c r="DA448" s="29"/>
      <c r="DB448" s="29"/>
      <c r="DC448" s="29"/>
      <c r="DD448" s="29"/>
      <c r="DE448" s="29"/>
      <c r="DF448" s="29"/>
      <c r="DG448" s="29"/>
      <c r="DH448" s="29"/>
      <c r="DI448" s="29"/>
      <c r="DJ448" s="29"/>
      <c r="DK448" s="29"/>
      <c r="DL448" s="29"/>
      <c r="DM448" s="29"/>
      <c r="DN448" s="29"/>
      <c r="DO448" s="29"/>
      <c r="DP448" s="29"/>
      <c r="DQ448" s="29"/>
      <c r="DR448" s="29"/>
      <c r="DS448" s="29"/>
      <c r="DT448" s="29"/>
      <c r="DU448" s="29"/>
      <c r="DV448" s="29"/>
      <c r="DW448" s="29"/>
      <c r="DX448" s="29"/>
      <c r="DY448" s="29"/>
      <c r="DZ448" s="29"/>
      <c r="EA448" s="29"/>
      <c r="EB448" s="29"/>
      <c r="EC448" s="29"/>
      <c r="ED448" s="29"/>
      <c r="EE448" s="29"/>
      <c r="EF448" s="29"/>
      <c r="EG448" s="29"/>
      <c r="EH448" s="29"/>
      <c r="EI448" s="29"/>
      <c r="EJ448" s="29"/>
      <c r="EK448" s="29"/>
      <c r="EL448" s="29"/>
      <c r="EM448" s="29"/>
      <c r="EN448" s="29"/>
      <c r="EO448" s="29"/>
      <c r="EP448" s="29"/>
      <c r="EQ448" s="29"/>
      <c r="ER448" s="29"/>
      <c r="ES448" s="29"/>
      <c r="ET448" s="29"/>
      <c r="EU448" s="29"/>
      <c r="EV448" s="29"/>
      <c r="EW448" s="29"/>
      <c r="EX448" s="29"/>
      <c r="EY448" s="29"/>
      <c r="EZ448" s="29"/>
      <c r="FA448" s="29"/>
      <c r="FB448" s="29"/>
      <c r="FC448" s="29"/>
      <c r="FD448" s="29"/>
      <c r="FE448" s="29"/>
      <c r="FF448" s="29"/>
      <c r="FG448" s="29"/>
      <c r="FH448" s="29"/>
      <c r="FI448" s="29"/>
      <c r="FJ448" s="29"/>
      <c r="FK448" s="29"/>
      <c r="FL448" s="29"/>
      <c r="FM448" s="29"/>
      <c r="FN448" s="29"/>
    </row>
    <row r="449" spans="1:170" s="3" customFormat="1" ht="189.75" customHeight="1" x14ac:dyDescent="0.25">
      <c r="A449" s="78"/>
      <c r="B449" s="106"/>
      <c r="C449" s="101"/>
      <c r="D449" s="101"/>
      <c r="E449" s="101"/>
      <c r="F449" s="101"/>
      <c r="G449" s="101"/>
      <c r="H449" s="101"/>
      <c r="I449" s="106"/>
      <c r="J449" s="106"/>
      <c r="K449" s="65" t="s">
        <v>5</v>
      </c>
      <c r="L449" s="45">
        <v>0</v>
      </c>
      <c r="M449" s="45">
        <v>0</v>
      </c>
      <c r="N449" s="45">
        <v>0</v>
      </c>
      <c r="O449" s="45">
        <v>0</v>
      </c>
      <c r="P449" s="46">
        <v>0</v>
      </c>
      <c r="Q449" s="45">
        <v>0</v>
      </c>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c r="CW449" s="29"/>
      <c r="CX449" s="29"/>
      <c r="CY449" s="29"/>
      <c r="CZ449" s="29"/>
      <c r="DA449" s="29"/>
      <c r="DB449" s="29"/>
      <c r="DC449" s="29"/>
      <c r="DD449" s="29"/>
      <c r="DE449" s="29"/>
      <c r="DF449" s="29"/>
      <c r="DG449" s="29"/>
      <c r="DH449" s="29"/>
      <c r="DI449" s="29"/>
      <c r="DJ449" s="29"/>
      <c r="DK449" s="29"/>
      <c r="DL449" s="29"/>
      <c r="DM449" s="29"/>
      <c r="DN449" s="29"/>
      <c r="DO449" s="29"/>
      <c r="DP449" s="29"/>
      <c r="DQ449" s="29"/>
      <c r="DR449" s="29"/>
      <c r="DS449" s="29"/>
      <c r="DT449" s="29"/>
      <c r="DU449" s="29"/>
      <c r="DV449" s="29"/>
      <c r="DW449" s="29"/>
      <c r="DX449" s="29"/>
      <c r="DY449" s="29"/>
      <c r="DZ449" s="29"/>
      <c r="EA449" s="29"/>
      <c r="EB449" s="29"/>
      <c r="EC449" s="29"/>
      <c r="ED449" s="29"/>
      <c r="EE449" s="29"/>
      <c r="EF449" s="29"/>
      <c r="EG449" s="29"/>
      <c r="EH449" s="29"/>
      <c r="EI449" s="29"/>
      <c r="EJ449" s="29"/>
      <c r="EK449" s="29"/>
      <c r="EL449" s="29"/>
      <c r="EM449" s="29"/>
      <c r="EN449" s="29"/>
      <c r="EO449" s="29"/>
      <c r="EP449" s="29"/>
      <c r="EQ449" s="29"/>
      <c r="ER449" s="29"/>
      <c r="ES449" s="29"/>
      <c r="ET449" s="29"/>
      <c r="EU449" s="29"/>
      <c r="EV449" s="29"/>
      <c r="EW449" s="29"/>
      <c r="EX449" s="29"/>
      <c r="EY449" s="29"/>
      <c r="EZ449" s="29"/>
      <c r="FA449" s="29"/>
      <c r="FB449" s="29"/>
      <c r="FC449" s="29"/>
      <c r="FD449" s="29"/>
      <c r="FE449" s="29"/>
      <c r="FF449" s="29"/>
      <c r="FG449" s="29"/>
      <c r="FH449" s="29"/>
      <c r="FI449" s="29"/>
      <c r="FJ449" s="29"/>
      <c r="FK449" s="29"/>
      <c r="FL449" s="29"/>
      <c r="FM449" s="29"/>
      <c r="FN449" s="29"/>
    </row>
    <row r="450" spans="1:170" s="3" customFormat="1" ht="254.25" customHeight="1" x14ac:dyDescent="0.25">
      <c r="A450" s="78"/>
      <c r="B450" s="80" t="s">
        <v>24</v>
      </c>
      <c r="C450" s="99">
        <f>SUM(D450:H454)</f>
        <v>66</v>
      </c>
      <c r="D450" s="99">
        <v>10</v>
      </c>
      <c r="E450" s="99">
        <v>12</v>
      </c>
      <c r="F450" s="99">
        <v>12</v>
      </c>
      <c r="G450" s="99">
        <v>16</v>
      </c>
      <c r="H450" s="99">
        <v>16</v>
      </c>
      <c r="I450" s="104" t="s">
        <v>88</v>
      </c>
      <c r="J450" s="104" t="s">
        <v>224</v>
      </c>
      <c r="K450" s="17" t="s">
        <v>9</v>
      </c>
      <c r="L450" s="45">
        <v>0</v>
      </c>
      <c r="M450" s="45">
        <v>0</v>
      </c>
      <c r="N450" s="45">
        <v>0</v>
      </c>
      <c r="O450" s="45">
        <v>0</v>
      </c>
      <c r="P450" s="46">
        <v>0</v>
      </c>
      <c r="Q450" s="45">
        <v>0</v>
      </c>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c r="CW450" s="29"/>
      <c r="CX450" s="29"/>
      <c r="CY450" s="29"/>
      <c r="CZ450" s="29"/>
      <c r="DA450" s="29"/>
      <c r="DB450" s="29"/>
      <c r="DC450" s="29"/>
      <c r="DD450" s="29"/>
      <c r="DE450" s="29"/>
      <c r="DF450" s="29"/>
      <c r="DG450" s="29"/>
      <c r="DH450" s="29"/>
      <c r="DI450" s="29"/>
      <c r="DJ450" s="29"/>
      <c r="DK450" s="29"/>
      <c r="DL450" s="29"/>
      <c r="DM450" s="29"/>
      <c r="DN450" s="29"/>
      <c r="DO450" s="29"/>
      <c r="DP450" s="29"/>
      <c r="DQ450" s="29"/>
      <c r="DR450" s="29"/>
      <c r="DS450" s="29"/>
      <c r="DT450" s="29"/>
      <c r="DU450" s="29"/>
      <c r="DV450" s="29"/>
      <c r="DW450" s="29"/>
      <c r="DX450" s="29"/>
      <c r="DY450" s="29"/>
      <c r="DZ450" s="29"/>
      <c r="EA450" s="29"/>
      <c r="EB450" s="29"/>
      <c r="EC450" s="29"/>
      <c r="ED450" s="29"/>
      <c r="EE450" s="29"/>
      <c r="EF450" s="29"/>
      <c r="EG450" s="29"/>
      <c r="EH450" s="29"/>
      <c r="EI450" s="29"/>
      <c r="EJ450" s="29"/>
      <c r="EK450" s="29"/>
      <c r="EL450" s="29"/>
      <c r="EM450" s="29"/>
      <c r="EN450" s="29"/>
      <c r="EO450" s="29"/>
      <c r="EP450" s="29"/>
      <c r="EQ450" s="29"/>
      <c r="ER450" s="29"/>
      <c r="ES450" s="29"/>
      <c r="ET450" s="29"/>
      <c r="EU450" s="29"/>
      <c r="EV450" s="29"/>
      <c r="EW450" s="29"/>
      <c r="EX450" s="29"/>
      <c r="EY450" s="29"/>
      <c r="EZ450" s="29"/>
      <c r="FA450" s="29"/>
      <c r="FB450" s="29"/>
      <c r="FC450" s="29"/>
      <c r="FD450" s="29"/>
      <c r="FE450" s="29"/>
      <c r="FF450" s="29"/>
      <c r="FG450" s="29"/>
      <c r="FH450" s="29"/>
      <c r="FI450" s="29"/>
      <c r="FJ450" s="29"/>
      <c r="FK450" s="29"/>
      <c r="FL450" s="29"/>
      <c r="FM450" s="29"/>
      <c r="FN450" s="29"/>
    </row>
    <row r="451" spans="1:170" s="3" customFormat="1" ht="165.75" customHeight="1" x14ac:dyDescent="0.25">
      <c r="A451" s="78"/>
      <c r="B451" s="91"/>
      <c r="C451" s="100"/>
      <c r="D451" s="100"/>
      <c r="E451" s="100"/>
      <c r="F451" s="100"/>
      <c r="G451" s="100"/>
      <c r="H451" s="100"/>
      <c r="I451" s="105"/>
      <c r="J451" s="105"/>
      <c r="K451" s="17" t="s">
        <v>4</v>
      </c>
      <c r="L451" s="73">
        <v>0</v>
      </c>
      <c r="M451" s="73">
        <v>0</v>
      </c>
      <c r="N451" s="73">
        <v>0</v>
      </c>
      <c r="O451" s="73">
        <v>0</v>
      </c>
      <c r="P451" s="84">
        <v>0</v>
      </c>
      <c r="Q451" s="73">
        <v>0</v>
      </c>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c r="EL451" s="29"/>
      <c r="EM451" s="29"/>
      <c r="EN451" s="29"/>
      <c r="EO451" s="29"/>
      <c r="EP451" s="29"/>
      <c r="EQ451" s="29"/>
      <c r="ER451" s="29"/>
      <c r="ES451" s="29"/>
      <c r="ET451" s="29"/>
      <c r="EU451" s="29"/>
      <c r="EV451" s="29"/>
      <c r="EW451" s="29"/>
      <c r="EX451" s="29"/>
      <c r="EY451" s="29"/>
      <c r="EZ451" s="29"/>
      <c r="FA451" s="29"/>
      <c r="FB451" s="29"/>
      <c r="FC451" s="29"/>
      <c r="FD451" s="29"/>
      <c r="FE451" s="29"/>
      <c r="FF451" s="29"/>
      <c r="FG451" s="29"/>
      <c r="FH451" s="29"/>
      <c r="FI451" s="29"/>
      <c r="FJ451" s="29"/>
      <c r="FK451" s="29"/>
      <c r="FL451" s="29"/>
      <c r="FM451" s="29"/>
      <c r="FN451" s="29"/>
    </row>
    <row r="452" spans="1:170" s="3" customFormat="1" ht="372" hidden="1" customHeight="1" x14ac:dyDescent="0.25">
      <c r="A452" s="78"/>
      <c r="B452" s="91"/>
      <c r="C452" s="100"/>
      <c r="D452" s="100"/>
      <c r="E452" s="100"/>
      <c r="F452" s="100"/>
      <c r="G452" s="100"/>
      <c r="H452" s="100"/>
      <c r="I452" s="105"/>
      <c r="J452" s="105"/>
      <c r="K452" s="107" t="s">
        <v>21</v>
      </c>
      <c r="L452" s="73"/>
      <c r="M452" s="73"/>
      <c r="N452" s="73"/>
      <c r="O452" s="73"/>
      <c r="P452" s="84"/>
      <c r="Q452" s="73"/>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c r="DK452" s="29"/>
      <c r="DL452" s="29"/>
      <c r="DM452" s="29"/>
      <c r="DN452" s="29"/>
      <c r="DO452" s="29"/>
      <c r="DP452" s="29"/>
      <c r="DQ452" s="29"/>
      <c r="DR452" s="29"/>
      <c r="DS452" s="29"/>
      <c r="DT452" s="29"/>
      <c r="DU452" s="29"/>
      <c r="DV452" s="29"/>
      <c r="DW452" s="29"/>
      <c r="DX452" s="29"/>
      <c r="DY452" s="29"/>
      <c r="DZ452" s="29"/>
      <c r="EA452" s="29"/>
      <c r="EB452" s="29"/>
      <c r="EC452" s="29"/>
      <c r="ED452" s="29"/>
      <c r="EE452" s="29"/>
      <c r="EF452" s="29"/>
      <c r="EG452" s="29"/>
      <c r="EH452" s="29"/>
      <c r="EI452" s="29"/>
      <c r="EJ452" s="29"/>
      <c r="EK452" s="29"/>
      <c r="EL452" s="29"/>
      <c r="EM452" s="29"/>
      <c r="EN452" s="29"/>
      <c r="EO452" s="29"/>
      <c r="EP452" s="29"/>
      <c r="EQ452" s="29"/>
      <c r="ER452" s="29"/>
      <c r="ES452" s="29"/>
      <c r="ET452" s="29"/>
      <c r="EU452" s="29"/>
      <c r="EV452" s="29"/>
      <c r="EW452" s="29"/>
      <c r="EX452" s="29"/>
      <c r="EY452" s="29"/>
      <c r="EZ452" s="29"/>
      <c r="FA452" s="29"/>
      <c r="FB452" s="29"/>
      <c r="FC452" s="29"/>
      <c r="FD452" s="29"/>
      <c r="FE452" s="29"/>
      <c r="FF452" s="29"/>
      <c r="FG452" s="29"/>
      <c r="FH452" s="29"/>
      <c r="FI452" s="29"/>
      <c r="FJ452" s="29"/>
      <c r="FK452" s="29"/>
      <c r="FL452" s="29"/>
      <c r="FM452" s="29"/>
      <c r="FN452" s="29"/>
    </row>
    <row r="453" spans="1:170" s="3" customFormat="1" ht="334.5" customHeight="1" x14ac:dyDescent="0.25">
      <c r="A453" s="78"/>
      <c r="B453" s="91"/>
      <c r="C453" s="100"/>
      <c r="D453" s="100"/>
      <c r="E453" s="100"/>
      <c r="F453" s="100"/>
      <c r="G453" s="100"/>
      <c r="H453" s="100"/>
      <c r="I453" s="105"/>
      <c r="J453" s="105"/>
      <c r="K453" s="107"/>
      <c r="L453" s="45">
        <f>SUM(M453:Q453)</f>
        <v>17</v>
      </c>
      <c r="M453" s="45">
        <f>3</f>
        <v>3</v>
      </c>
      <c r="N453" s="45">
        <f>3.2</f>
        <v>3.2</v>
      </c>
      <c r="O453" s="45">
        <f>3.4</f>
        <v>3.4</v>
      </c>
      <c r="P453" s="46">
        <f>3.6</f>
        <v>3.6</v>
      </c>
      <c r="Q453" s="45">
        <f>3.8</f>
        <v>3.8</v>
      </c>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c r="EL453" s="29"/>
      <c r="EM453" s="29"/>
      <c r="EN453" s="29"/>
      <c r="EO453" s="29"/>
      <c r="EP453" s="29"/>
      <c r="EQ453" s="29"/>
      <c r="ER453" s="29"/>
      <c r="ES453" s="29"/>
      <c r="ET453" s="29"/>
      <c r="EU453" s="29"/>
      <c r="EV453" s="29"/>
      <c r="EW453" s="29"/>
      <c r="EX453" s="29"/>
      <c r="EY453" s="29"/>
      <c r="EZ453" s="29"/>
      <c r="FA453" s="29"/>
      <c r="FB453" s="29"/>
      <c r="FC453" s="29"/>
      <c r="FD453" s="29"/>
      <c r="FE453" s="29"/>
      <c r="FF453" s="29"/>
      <c r="FG453" s="29"/>
      <c r="FH453" s="29"/>
      <c r="FI453" s="29"/>
      <c r="FJ453" s="29"/>
      <c r="FK453" s="29"/>
      <c r="FL453" s="29"/>
      <c r="FM453" s="29"/>
      <c r="FN453" s="29"/>
    </row>
    <row r="454" spans="1:170" s="3" customFormat="1" ht="195.75" customHeight="1" x14ac:dyDescent="0.25">
      <c r="A454" s="79"/>
      <c r="B454" s="81"/>
      <c r="C454" s="101"/>
      <c r="D454" s="101"/>
      <c r="E454" s="101"/>
      <c r="F454" s="101"/>
      <c r="G454" s="101"/>
      <c r="H454" s="101"/>
      <c r="I454" s="106"/>
      <c r="J454" s="106"/>
      <c r="K454" s="65" t="s">
        <v>5</v>
      </c>
      <c r="L454" s="45">
        <v>0</v>
      </c>
      <c r="M454" s="45">
        <v>0</v>
      </c>
      <c r="N454" s="45">
        <v>0</v>
      </c>
      <c r="O454" s="45">
        <v>0</v>
      </c>
      <c r="P454" s="46">
        <v>0</v>
      </c>
      <c r="Q454" s="45">
        <v>0</v>
      </c>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29"/>
      <c r="CN454" s="29"/>
      <c r="CO454" s="29"/>
      <c r="CP454" s="29"/>
      <c r="CQ454" s="29"/>
      <c r="CR454" s="29"/>
      <c r="CS454" s="29"/>
      <c r="CT454" s="29"/>
      <c r="CU454" s="29"/>
      <c r="CV454" s="29"/>
      <c r="CW454" s="29"/>
      <c r="CX454" s="29"/>
      <c r="CY454" s="29"/>
      <c r="CZ454" s="29"/>
      <c r="DA454" s="29"/>
      <c r="DB454" s="29"/>
      <c r="DC454" s="29"/>
      <c r="DD454" s="29"/>
      <c r="DE454" s="29"/>
      <c r="DF454" s="29"/>
      <c r="DG454" s="29"/>
      <c r="DH454" s="29"/>
      <c r="DI454" s="29"/>
      <c r="DJ454" s="29"/>
      <c r="DK454" s="29"/>
      <c r="DL454" s="29"/>
      <c r="DM454" s="29"/>
      <c r="DN454" s="29"/>
      <c r="DO454" s="29"/>
      <c r="DP454" s="29"/>
      <c r="DQ454" s="29"/>
      <c r="DR454" s="29"/>
      <c r="DS454" s="29"/>
      <c r="DT454" s="29"/>
      <c r="DU454" s="29"/>
      <c r="DV454" s="29"/>
      <c r="DW454" s="29"/>
      <c r="DX454" s="29"/>
      <c r="DY454" s="29"/>
      <c r="DZ454" s="29"/>
      <c r="EA454" s="29"/>
      <c r="EB454" s="29"/>
      <c r="EC454" s="29"/>
      <c r="ED454" s="29"/>
      <c r="EE454" s="29"/>
      <c r="EF454" s="29"/>
      <c r="EG454" s="29"/>
      <c r="EH454" s="29"/>
      <c r="EI454" s="29"/>
      <c r="EJ454" s="29"/>
      <c r="EK454" s="29"/>
      <c r="EL454" s="29"/>
      <c r="EM454" s="29"/>
      <c r="EN454" s="29"/>
      <c r="EO454" s="29"/>
      <c r="EP454" s="29"/>
      <c r="EQ454" s="29"/>
      <c r="ER454" s="29"/>
      <c r="ES454" s="29"/>
      <c r="ET454" s="29"/>
      <c r="EU454" s="29"/>
      <c r="EV454" s="29"/>
      <c r="EW454" s="29"/>
      <c r="EX454" s="29"/>
      <c r="EY454" s="29"/>
      <c r="EZ454" s="29"/>
      <c r="FA454" s="29"/>
      <c r="FB454" s="29"/>
      <c r="FC454" s="29"/>
      <c r="FD454" s="29"/>
      <c r="FE454" s="29"/>
      <c r="FF454" s="29"/>
      <c r="FG454" s="29"/>
      <c r="FH454" s="29"/>
      <c r="FI454" s="29"/>
      <c r="FJ454" s="29"/>
      <c r="FK454" s="29"/>
      <c r="FL454" s="29"/>
      <c r="FM454" s="29"/>
      <c r="FN454" s="29"/>
    </row>
    <row r="455" spans="1:170" s="3" customFormat="1" ht="254.25" customHeight="1" x14ac:dyDescent="0.25">
      <c r="A455" s="77" t="s">
        <v>324</v>
      </c>
      <c r="B455" s="80" t="s">
        <v>128</v>
      </c>
      <c r="C455" s="99">
        <f>SUM(D455:H459)</f>
        <v>10000</v>
      </c>
      <c r="D455" s="99">
        <v>2000</v>
      </c>
      <c r="E455" s="99">
        <v>2000</v>
      </c>
      <c r="F455" s="99">
        <v>2000</v>
      </c>
      <c r="G455" s="99">
        <v>2000</v>
      </c>
      <c r="H455" s="99">
        <v>2000</v>
      </c>
      <c r="I455" s="104" t="s">
        <v>386</v>
      </c>
      <c r="J455" s="104" t="s">
        <v>224</v>
      </c>
      <c r="K455" s="17" t="s">
        <v>9</v>
      </c>
      <c r="L455" s="45">
        <v>0</v>
      </c>
      <c r="M455" s="45">
        <v>0</v>
      </c>
      <c r="N455" s="45">
        <v>0</v>
      </c>
      <c r="O455" s="45">
        <v>0</v>
      </c>
      <c r="P455" s="46">
        <v>0</v>
      </c>
      <c r="Q455" s="45">
        <v>0</v>
      </c>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c r="DK455" s="29"/>
      <c r="DL455" s="29"/>
      <c r="DM455" s="29"/>
      <c r="DN455" s="29"/>
      <c r="DO455" s="29"/>
      <c r="DP455" s="29"/>
      <c r="DQ455" s="29"/>
      <c r="DR455" s="29"/>
      <c r="DS455" s="29"/>
      <c r="DT455" s="29"/>
      <c r="DU455" s="29"/>
      <c r="DV455" s="29"/>
      <c r="DW455" s="29"/>
      <c r="DX455" s="29"/>
      <c r="DY455" s="29"/>
      <c r="DZ455" s="29"/>
      <c r="EA455" s="29"/>
      <c r="EB455" s="29"/>
      <c r="EC455" s="29"/>
      <c r="ED455" s="29"/>
      <c r="EE455" s="29"/>
      <c r="EF455" s="29"/>
      <c r="EG455" s="29"/>
      <c r="EH455" s="29"/>
      <c r="EI455" s="29"/>
      <c r="EJ455" s="29"/>
      <c r="EK455" s="29"/>
      <c r="EL455" s="29"/>
      <c r="EM455" s="29"/>
      <c r="EN455" s="29"/>
      <c r="EO455" s="29"/>
      <c r="EP455" s="29"/>
      <c r="EQ455" s="29"/>
      <c r="ER455" s="29"/>
      <c r="ES455" s="29"/>
      <c r="ET455" s="29"/>
      <c r="EU455" s="29"/>
      <c r="EV455" s="29"/>
      <c r="EW455" s="29"/>
      <c r="EX455" s="29"/>
      <c r="EY455" s="29"/>
      <c r="EZ455" s="29"/>
      <c r="FA455" s="29"/>
      <c r="FB455" s="29"/>
      <c r="FC455" s="29"/>
      <c r="FD455" s="29"/>
      <c r="FE455" s="29"/>
      <c r="FF455" s="29"/>
      <c r="FG455" s="29"/>
      <c r="FH455" s="29"/>
      <c r="FI455" s="29"/>
      <c r="FJ455" s="29"/>
      <c r="FK455" s="29"/>
      <c r="FL455" s="29"/>
      <c r="FM455" s="29"/>
      <c r="FN455" s="29"/>
    </row>
    <row r="456" spans="1:170" s="3" customFormat="1" ht="165.75" customHeight="1" x14ac:dyDescent="0.25">
      <c r="A456" s="78"/>
      <c r="B456" s="91"/>
      <c r="C456" s="100"/>
      <c r="D456" s="100"/>
      <c r="E456" s="100"/>
      <c r="F456" s="100"/>
      <c r="G456" s="100"/>
      <c r="H456" s="100"/>
      <c r="I456" s="105"/>
      <c r="J456" s="105"/>
      <c r="K456" s="17" t="s">
        <v>4</v>
      </c>
      <c r="L456" s="73">
        <v>0</v>
      </c>
      <c r="M456" s="45">
        <v>0</v>
      </c>
      <c r="N456" s="45">
        <v>0</v>
      </c>
      <c r="O456" s="45">
        <v>0</v>
      </c>
      <c r="P456" s="46">
        <v>0</v>
      </c>
      <c r="Q456" s="45">
        <v>0</v>
      </c>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29"/>
      <c r="DZ456" s="29"/>
      <c r="EA456" s="29"/>
      <c r="EB456" s="29"/>
      <c r="EC456" s="29"/>
      <c r="ED456" s="29"/>
      <c r="EE456" s="29"/>
      <c r="EF456" s="29"/>
      <c r="EG456" s="29"/>
      <c r="EH456" s="29"/>
      <c r="EI456" s="29"/>
      <c r="EJ456" s="29"/>
      <c r="EK456" s="29"/>
      <c r="EL456" s="29"/>
      <c r="EM456" s="29"/>
      <c r="EN456" s="29"/>
      <c r="EO456" s="29"/>
      <c r="EP456" s="29"/>
      <c r="EQ456" s="29"/>
      <c r="ER456" s="29"/>
      <c r="ES456" s="29"/>
      <c r="ET456" s="29"/>
      <c r="EU456" s="29"/>
      <c r="EV456" s="29"/>
      <c r="EW456" s="29"/>
      <c r="EX456" s="29"/>
      <c r="EY456" s="29"/>
      <c r="EZ456" s="29"/>
      <c r="FA456" s="29"/>
      <c r="FB456" s="29"/>
      <c r="FC456" s="29"/>
      <c r="FD456" s="29"/>
      <c r="FE456" s="29"/>
      <c r="FF456" s="29"/>
      <c r="FG456" s="29"/>
      <c r="FH456" s="29"/>
      <c r="FI456" s="29"/>
      <c r="FJ456" s="29"/>
      <c r="FK456" s="29"/>
      <c r="FL456" s="29"/>
      <c r="FM456" s="29"/>
      <c r="FN456" s="29"/>
    </row>
    <row r="457" spans="1:170" s="3" customFormat="1" ht="372" hidden="1" customHeight="1" x14ac:dyDescent="0.25">
      <c r="A457" s="78"/>
      <c r="B457" s="91"/>
      <c r="C457" s="100"/>
      <c r="D457" s="100"/>
      <c r="E457" s="100"/>
      <c r="F457" s="100"/>
      <c r="G457" s="100"/>
      <c r="H457" s="100"/>
      <c r="I457" s="105"/>
      <c r="J457" s="105"/>
      <c r="K457" s="107" t="s">
        <v>21</v>
      </c>
      <c r="L457" s="73"/>
      <c r="M457" s="45">
        <v>0</v>
      </c>
      <c r="N457" s="45">
        <v>0</v>
      </c>
      <c r="O457" s="45">
        <v>0</v>
      </c>
      <c r="P457" s="46">
        <v>0</v>
      </c>
      <c r="Q457" s="45">
        <v>0</v>
      </c>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c r="CU457" s="29"/>
      <c r="CV457" s="29"/>
      <c r="CW457" s="29"/>
      <c r="CX457" s="29"/>
      <c r="CY457" s="29"/>
      <c r="CZ457" s="29"/>
      <c r="DA457" s="29"/>
      <c r="DB457" s="29"/>
      <c r="DC457" s="29"/>
      <c r="DD457" s="29"/>
      <c r="DE457" s="29"/>
      <c r="DF457" s="29"/>
      <c r="DG457" s="29"/>
      <c r="DH457" s="29"/>
      <c r="DI457" s="29"/>
      <c r="DJ457" s="29"/>
      <c r="DK457" s="29"/>
      <c r="DL457" s="29"/>
      <c r="DM457" s="29"/>
      <c r="DN457" s="29"/>
      <c r="DO457" s="29"/>
      <c r="DP457" s="29"/>
      <c r="DQ457" s="29"/>
      <c r="DR457" s="29"/>
      <c r="DS457" s="29"/>
      <c r="DT457" s="29"/>
      <c r="DU457" s="29"/>
      <c r="DV457" s="29"/>
      <c r="DW457" s="29"/>
      <c r="DX457" s="29"/>
      <c r="DY457" s="29"/>
      <c r="DZ457" s="29"/>
      <c r="EA457" s="29"/>
      <c r="EB457" s="29"/>
      <c r="EC457" s="29"/>
      <c r="ED457" s="29"/>
      <c r="EE457" s="29"/>
      <c r="EF457" s="29"/>
      <c r="EG457" s="29"/>
      <c r="EH457" s="29"/>
      <c r="EI457" s="29"/>
      <c r="EJ457" s="29"/>
      <c r="EK457" s="29"/>
      <c r="EL457" s="29"/>
      <c r="EM457" s="29"/>
      <c r="EN457" s="29"/>
      <c r="EO457" s="29"/>
      <c r="EP457" s="29"/>
      <c r="EQ457" s="29"/>
      <c r="ER457" s="29"/>
      <c r="ES457" s="29"/>
      <c r="ET457" s="29"/>
      <c r="EU457" s="29"/>
      <c r="EV457" s="29"/>
      <c r="EW457" s="29"/>
      <c r="EX457" s="29"/>
      <c r="EY457" s="29"/>
      <c r="EZ457" s="29"/>
      <c r="FA457" s="29"/>
      <c r="FB457" s="29"/>
      <c r="FC457" s="29"/>
      <c r="FD457" s="29"/>
      <c r="FE457" s="29"/>
      <c r="FF457" s="29"/>
      <c r="FG457" s="29"/>
      <c r="FH457" s="29"/>
      <c r="FI457" s="29"/>
      <c r="FJ457" s="29"/>
      <c r="FK457" s="29"/>
      <c r="FL457" s="29"/>
      <c r="FM457" s="29"/>
      <c r="FN457" s="29"/>
    </row>
    <row r="458" spans="1:170" s="3" customFormat="1" ht="290.25" customHeight="1" x14ac:dyDescent="0.25">
      <c r="A458" s="78"/>
      <c r="B458" s="91"/>
      <c r="C458" s="100"/>
      <c r="D458" s="100"/>
      <c r="E458" s="100"/>
      <c r="F458" s="100"/>
      <c r="G458" s="100"/>
      <c r="H458" s="100"/>
      <c r="I458" s="105"/>
      <c r="J458" s="105"/>
      <c r="K458" s="107"/>
      <c r="L458" s="45">
        <v>0</v>
      </c>
      <c r="M458" s="45">
        <v>0</v>
      </c>
      <c r="N458" s="45">
        <v>0</v>
      </c>
      <c r="O458" s="45">
        <v>0</v>
      </c>
      <c r="P458" s="46">
        <v>0</v>
      </c>
      <c r="Q458" s="45">
        <v>0</v>
      </c>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c r="DK458" s="29"/>
      <c r="DL458" s="29"/>
      <c r="DM458" s="29"/>
      <c r="DN458" s="29"/>
      <c r="DO458" s="29"/>
      <c r="DP458" s="29"/>
      <c r="DQ458" s="29"/>
      <c r="DR458" s="29"/>
      <c r="DS458" s="29"/>
      <c r="DT458" s="29"/>
      <c r="DU458" s="29"/>
      <c r="DV458" s="29"/>
      <c r="DW458" s="29"/>
      <c r="DX458" s="29"/>
      <c r="DY458" s="29"/>
      <c r="DZ458" s="29"/>
      <c r="EA458" s="29"/>
      <c r="EB458" s="29"/>
      <c r="EC458" s="29"/>
      <c r="ED458" s="29"/>
      <c r="EE458" s="29"/>
      <c r="EF458" s="29"/>
      <c r="EG458" s="29"/>
      <c r="EH458" s="29"/>
      <c r="EI458" s="29"/>
      <c r="EJ458" s="29"/>
      <c r="EK458" s="29"/>
      <c r="EL458" s="29"/>
      <c r="EM458" s="29"/>
      <c r="EN458" s="29"/>
      <c r="EO458" s="29"/>
      <c r="EP458" s="29"/>
      <c r="EQ458" s="29"/>
      <c r="ER458" s="29"/>
      <c r="ES458" s="29"/>
      <c r="ET458" s="29"/>
      <c r="EU458" s="29"/>
      <c r="EV458" s="29"/>
      <c r="EW458" s="29"/>
      <c r="EX458" s="29"/>
      <c r="EY458" s="29"/>
      <c r="EZ458" s="29"/>
      <c r="FA458" s="29"/>
      <c r="FB458" s="29"/>
      <c r="FC458" s="29"/>
      <c r="FD458" s="29"/>
      <c r="FE458" s="29"/>
      <c r="FF458" s="29"/>
      <c r="FG458" s="29"/>
      <c r="FH458" s="29"/>
      <c r="FI458" s="29"/>
      <c r="FJ458" s="29"/>
      <c r="FK458" s="29"/>
      <c r="FL458" s="29"/>
      <c r="FM458" s="29"/>
      <c r="FN458" s="29"/>
    </row>
    <row r="459" spans="1:170" s="3" customFormat="1" ht="208.5" customHeight="1" x14ac:dyDescent="0.25">
      <c r="A459" s="78"/>
      <c r="B459" s="81"/>
      <c r="C459" s="101"/>
      <c r="D459" s="101"/>
      <c r="E459" s="101"/>
      <c r="F459" s="101"/>
      <c r="G459" s="101"/>
      <c r="H459" s="101"/>
      <c r="I459" s="106"/>
      <c r="J459" s="106"/>
      <c r="K459" s="65" t="s">
        <v>5</v>
      </c>
      <c r="L459" s="45">
        <v>0</v>
      </c>
      <c r="M459" s="45">
        <v>0</v>
      </c>
      <c r="N459" s="45">
        <v>0</v>
      </c>
      <c r="O459" s="45">
        <v>0</v>
      </c>
      <c r="P459" s="46">
        <v>0</v>
      </c>
      <c r="Q459" s="45">
        <v>0</v>
      </c>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c r="CU459" s="29"/>
      <c r="CV459" s="29"/>
      <c r="CW459" s="29"/>
      <c r="CX459" s="29"/>
      <c r="CY459" s="29"/>
      <c r="CZ459" s="29"/>
      <c r="DA459" s="29"/>
      <c r="DB459" s="29"/>
      <c r="DC459" s="29"/>
      <c r="DD459" s="29"/>
      <c r="DE459" s="29"/>
      <c r="DF459" s="29"/>
      <c r="DG459" s="29"/>
      <c r="DH459" s="29"/>
      <c r="DI459" s="29"/>
      <c r="DJ459" s="29"/>
      <c r="DK459" s="29"/>
      <c r="DL459" s="29"/>
      <c r="DM459" s="29"/>
      <c r="DN459" s="29"/>
      <c r="DO459" s="29"/>
      <c r="DP459" s="29"/>
      <c r="DQ459" s="29"/>
      <c r="DR459" s="29"/>
      <c r="DS459" s="29"/>
      <c r="DT459" s="29"/>
      <c r="DU459" s="29"/>
      <c r="DV459" s="29"/>
      <c r="DW459" s="29"/>
      <c r="DX459" s="29"/>
      <c r="DY459" s="29"/>
      <c r="DZ459" s="29"/>
      <c r="EA459" s="29"/>
      <c r="EB459" s="29"/>
      <c r="EC459" s="29"/>
      <c r="ED459" s="29"/>
      <c r="EE459" s="29"/>
      <c r="EF459" s="29"/>
      <c r="EG459" s="29"/>
      <c r="EH459" s="29"/>
      <c r="EI459" s="29"/>
      <c r="EJ459" s="29"/>
      <c r="EK459" s="29"/>
      <c r="EL459" s="29"/>
      <c r="EM459" s="29"/>
      <c r="EN459" s="29"/>
      <c r="EO459" s="29"/>
      <c r="EP459" s="29"/>
      <c r="EQ459" s="29"/>
      <c r="ER459" s="29"/>
      <c r="ES459" s="29"/>
      <c r="ET459" s="29"/>
      <c r="EU459" s="29"/>
      <c r="EV459" s="29"/>
      <c r="EW459" s="29"/>
      <c r="EX459" s="29"/>
      <c r="EY459" s="29"/>
      <c r="EZ459" s="29"/>
      <c r="FA459" s="29"/>
      <c r="FB459" s="29"/>
      <c r="FC459" s="29"/>
      <c r="FD459" s="29"/>
      <c r="FE459" s="29"/>
      <c r="FF459" s="29"/>
      <c r="FG459" s="29"/>
      <c r="FH459" s="29"/>
      <c r="FI459" s="29"/>
      <c r="FJ459" s="29"/>
      <c r="FK459" s="29"/>
      <c r="FL459" s="29"/>
      <c r="FM459" s="29"/>
      <c r="FN459" s="29"/>
    </row>
    <row r="460" spans="1:170" s="3" customFormat="1" ht="254.25" customHeight="1" x14ac:dyDescent="0.25">
      <c r="A460" s="78"/>
      <c r="B460" s="80" t="s">
        <v>24</v>
      </c>
      <c r="C460" s="99">
        <f>SUM(D460:H464)</f>
        <v>60</v>
      </c>
      <c r="D460" s="99">
        <v>12</v>
      </c>
      <c r="E460" s="99">
        <v>12</v>
      </c>
      <c r="F460" s="99">
        <v>12</v>
      </c>
      <c r="G460" s="99">
        <v>12</v>
      </c>
      <c r="H460" s="99">
        <v>12</v>
      </c>
      <c r="I460" s="104" t="s">
        <v>387</v>
      </c>
      <c r="J460" s="104" t="s">
        <v>254</v>
      </c>
      <c r="K460" s="17" t="s">
        <v>9</v>
      </c>
      <c r="L460" s="45">
        <v>0</v>
      </c>
      <c r="M460" s="45">
        <v>0</v>
      </c>
      <c r="N460" s="45">
        <v>0</v>
      </c>
      <c r="O460" s="45">
        <v>0</v>
      </c>
      <c r="P460" s="46">
        <v>0</v>
      </c>
      <c r="Q460" s="45">
        <v>0</v>
      </c>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c r="CU460" s="29"/>
      <c r="CV460" s="29"/>
      <c r="CW460" s="29"/>
      <c r="CX460" s="29"/>
      <c r="CY460" s="29"/>
      <c r="CZ460" s="29"/>
      <c r="DA460" s="29"/>
      <c r="DB460" s="29"/>
      <c r="DC460" s="29"/>
      <c r="DD460" s="29"/>
      <c r="DE460" s="29"/>
      <c r="DF460" s="29"/>
      <c r="DG460" s="29"/>
      <c r="DH460" s="29"/>
      <c r="DI460" s="29"/>
      <c r="DJ460" s="29"/>
      <c r="DK460" s="29"/>
      <c r="DL460" s="29"/>
      <c r="DM460" s="29"/>
      <c r="DN460" s="29"/>
      <c r="DO460" s="29"/>
      <c r="DP460" s="29"/>
      <c r="DQ460" s="29"/>
      <c r="DR460" s="29"/>
      <c r="DS460" s="29"/>
      <c r="DT460" s="29"/>
      <c r="DU460" s="29"/>
      <c r="DV460" s="29"/>
      <c r="DW460" s="29"/>
      <c r="DX460" s="29"/>
      <c r="DY460" s="29"/>
      <c r="DZ460" s="29"/>
      <c r="EA460" s="29"/>
      <c r="EB460" s="29"/>
      <c r="EC460" s="29"/>
      <c r="ED460" s="29"/>
      <c r="EE460" s="29"/>
      <c r="EF460" s="29"/>
      <c r="EG460" s="29"/>
      <c r="EH460" s="29"/>
      <c r="EI460" s="29"/>
      <c r="EJ460" s="29"/>
      <c r="EK460" s="29"/>
      <c r="EL460" s="29"/>
      <c r="EM460" s="29"/>
      <c r="EN460" s="29"/>
      <c r="EO460" s="29"/>
      <c r="EP460" s="29"/>
      <c r="EQ460" s="29"/>
      <c r="ER460" s="29"/>
      <c r="ES460" s="29"/>
      <c r="ET460" s="29"/>
      <c r="EU460" s="29"/>
      <c r="EV460" s="29"/>
      <c r="EW460" s="29"/>
      <c r="EX460" s="29"/>
      <c r="EY460" s="29"/>
      <c r="EZ460" s="29"/>
      <c r="FA460" s="29"/>
      <c r="FB460" s="29"/>
      <c r="FC460" s="29"/>
      <c r="FD460" s="29"/>
      <c r="FE460" s="29"/>
      <c r="FF460" s="29"/>
      <c r="FG460" s="29"/>
      <c r="FH460" s="29"/>
      <c r="FI460" s="29"/>
      <c r="FJ460" s="29"/>
      <c r="FK460" s="29"/>
      <c r="FL460" s="29"/>
      <c r="FM460" s="29"/>
      <c r="FN460" s="29"/>
    </row>
    <row r="461" spans="1:170" s="3" customFormat="1" ht="165.75" customHeight="1" x14ac:dyDescent="0.25">
      <c r="A461" s="78"/>
      <c r="B461" s="91"/>
      <c r="C461" s="100"/>
      <c r="D461" s="100"/>
      <c r="E461" s="100"/>
      <c r="F461" s="100"/>
      <c r="G461" s="100"/>
      <c r="H461" s="100"/>
      <c r="I461" s="105"/>
      <c r="J461" s="105"/>
      <c r="K461" s="17" t="s">
        <v>4</v>
      </c>
      <c r="L461" s="45">
        <v>0</v>
      </c>
      <c r="M461" s="45">
        <v>0</v>
      </c>
      <c r="N461" s="45">
        <v>0</v>
      </c>
      <c r="O461" s="45">
        <v>0</v>
      </c>
      <c r="P461" s="46">
        <v>0</v>
      </c>
      <c r="Q461" s="45">
        <v>0</v>
      </c>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c r="DK461" s="29"/>
      <c r="DL461" s="29"/>
      <c r="DM461" s="29"/>
      <c r="DN461" s="29"/>
      <c r="DO461" s="29"/>
      <c r="DP461" s="29"/>
      <c r="DQ461" s="29"/>
      <c r="DR461" s="29"/>
      <c r="DS461" s="29"/>
      <c r="DT461" s="29"/>
      <c r="DU461" s="29"/>
      <c r="DV461" s="29"/>
      <c r="DW461" s="29"/>
      <c r="DX461" s="29"/>
      <c r="DY461" s="29"/>
      <c r="DZ461" s="29"/>
      <c r="EA461" s="29"/>
      <c r="EB461" s="29"/>
      <c r="EC461" s="29"/>
      <c r="ED461" s="29"/>
      <c r="EE461" s="29"/>
      <c r="EF461" s="29"/>
      <c r="EG461" s="29"/>
      <c r="EH461" s="29"/>
      <c r="EI461" s="29"/>
      <c r="EJ461" s="29"/>
      <c r="EK461" s="29"/>
      <c r="EL461" s="29"/>
      <c r="EM461" s="29"/>
      <c r="EN461" s="29"/>
      <c r="EO461" s="29"/>
      <c r="EP461" s="29"/>
      <c r="EQ461" s="29"/>
      <c r="ER461" s="29"/>
      <c r="ES461" s="29"/>
      <c r="ET461" s="29"/>
      <c r="EU461" s="29"/>
      <c r="EV461" s="29"/>
      <c r="EW461" s="29"/>
      <c r="EX461" s="29"/>
      <c r="EY461" s="29"/>
      <c r="EZ461" s="29"/>
      <c r="FA461" s="29"/>
      <c r="FB461" s="29"/>
      <c r="FC461" s="29"/>
      <c r="FD461" s="29"/>
      <c r="FE461" s="29"/>
      <c r="FF461" s="29"/>
      <c r="FG461" s="29"/>
      <c r="FH461" s="29"/>
      <c r="FI461" s="29"/>
      <c r="FJ461" s="29"/>
      <c r="FK461" s="29"/>
      <c r="FL461" s="29"/>
      <c r="FM461" s="29"/>
      <c r="FN461" s="29"/>
    </row>
    <row r="462" spans="1:170" s="3" customFormat="1" ht="372" hidden="1" customHeight="1" x14ac:dyDescent="0.25">
      <c r="A462" s="78"/>
      <c r="B462" s="91"/>
      <c r="C462" s="100"/>
      <c r="D462" s="100"/>
      <c r="E462" s="100"/>
      <c r="F462" s="100"/>
      <c r="G462" s="100"/>
      <c r="H462" s="100"/>
      <c r="I462" s="105"/>
      <c r="J462" s="105"/>
      <c r="K462" s="107" t="s">
        <v>21</v>
      </c>
      <c r="L462" s="45">
        <v>0</v>
      </c>
      <c r="M462" s="45">
        <v>0</v>
      </c>
      <c r="N462" s="45">
        <v>0</v>
      </c>
      <c r="O462" s="45">
        <v>0</v>
      </c>
      <c r="P462" s="46">
        <v>0</v>
      </c>
      <c r="Q462" s="45">
        <v>0</v>
      </c>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c r="DK462" s="29"/>
      <c r="DL462" s="29"/>
      <c r="DM462" s="29"/>
      <c r="DN462" s="29"/>
      <c r="DO462" s="29"/>
      <c r="DP462" s="29"/>
      <c r="DQ462" s="29"/>
      <c r="DR462" s="29"/>
      <c r="DS462" s="29"/>
      <c r="DT462" s="29"/>
      <c r="DU462" s="29"/>
      <c r="DV462" s="29"/>
      <c r="DW462" s="29"/>
      <c r="DX462" s="29"/>
      <c r="DY462" s="29"/>
      <c r="DZ462" s="29"/>
      <c r="EA462" s="29"/>
      <c r="EB462" s="29"/>
      <c r="EC462" s="29"/>
      <c r="ED462" s="29"/>
      <c r="EE462" s="29"/>
      <c r="EF462" s="29"/>
      <c r="EG462" s="29"/>
      <c r="EH462" s="29"/>
      <c r="EI462" s="29"/>
      <c r="EJ462" s="29"/>
      <c r="EK462" s="29"/>
      <c r="EL462" s="29"/>
      <c r="EM462" s="29"/>
      <c r="EN462" s="29"/>
      <c r="EO462" s="29"/>
      <c r="EP462" s="29"/>
      <c r="EQ462" s="29"/>
      <c r="ER462" s="29"/>
      <c r="ES462" s="29"/>
      <c r="ET462" s="29"/>
      <c r="EU462" s="29"/>
      <c r="EV462" s="29"/>
      <c r="EW462" s="29"/>
      <c r="EX462" s="29"/>
      <c r="EY462" s="29"/>
      <c r="EZ462" s="29"/>
      <c r="FA462" s="29"/>
      <c r="FB462" s="29"/>
      <c r="FC462" s="29"/>
      <c r="FD462" s="29"/>
      <c r="FE462" s="29"/>
      <c r="FF462" s="29"/>
      <c r="FG462" s="29"/>
      <c r="FH462" s="29"/>
      <c r="FI462" s="29"/>
      <c r="FJ462" s="29"/>
      <c r="FK462" s="29"/>
      <c r="FL462" s="29"/>
      <c r="FM462" s="29"/>
      <c r="FN462" s="29"/>
    </row>
    <row r="463" spans="1:170" s="3" customFormat="1" ht="339.75" customHeight="1" x14ac:dyDescent="0.25">
      <c r="A463" s="78"/>
      <c r="B463" s="91"/>
      <c r="C463" s="100"/>
      <c r="D463" s="100"/>
      <c r="E463" s="100"/>
      <c r="F463" s="100"/>
      <c r="G463" s="100"/>
      <c r="H463" s="100"/>
      <c r="I463" s="105"/>
      <c r="J463" s="105"/>
      <c r="K463" s="107"/>
      <c r="L463" s="45">
        <v>0</v>
      </c>
      <c r="M463" s="45">
        <v>0</v>
      </c>
      <c r="N463" s="45">
        <v>0</v>
      </c>
      <c r="O463" s="45">
        <v>0</v>
      </c>
      <c r="P463" s="46">
        <v>0</v>
      </c>
      <c r="Q463" s="45">
        <v>0</v>
      </c>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c r="DK463" s="29"/>
      <c r="DL463" s="29"/>
      <c r="DM463" s="29"/>
      <c r="DN463" s="29"/>
      <c r="DO463" s="29"/>
      <c r="DP463" s="29"/>
      <c r="DQ463" s="29"/>
      <c r="DR463" s="29"/>
      <c r="DS463" s="29"/>
      <c r="DT463" s="29"/>
      <c r="DU463" s="29"/>
      <c r="DV463" s="29"/>
      <c r="DW463" s="29"/>
      <c r="DX463" s="29"/>
      <c r="DY463" s="29"/>
      <c r="DZ463" s="29"/>
      <c r="EA463" s="29"/>
      <c r="EB463" s="29"/>
      <c r="EC463" s="29"/>
      <c r="ED463" s="29"/>
      <c r="EE463" s="29"/>
      <c r="EF463" s="29"/>
      <c r="EG463" s="29"/>
      <c r="EH463" s="29"/>
      <c r="EI463" s="29"/>
      <c r="EJ463" s="29"/>
      <c r="EK463" s="29"/>
      <c r="EL463" s="29"/>
      <c r="EM463" s="29"/>
      <c r="EN463" s="29"/>
      <c r="EO463" s="29"/>
      <c r="EP463" s="29"/>
      <c r="EQ463" s="29"/>
      <c r="ER463" s="29"/>
      <c r="ES463" s="29"/>
      <c r="ET463" s="29"/>
      <c r="EU463" s="29"/>
      <c r="EV463" s="29"/>
      <c r="EW463" s="29"/>
      <c r="EX463" s="29"/>
      <c r="EY463" s="29"/>
      <c r="EZ463" s="29"/>
      <c r="FA463" s="29"/>
      <c r="FB463" s="29"/>
      <c r="FC463" s="29"/>
      <c r="FD463" s="29"/>
      <c r="FE463" s="29"/>
      <c r="FF463" s="29"/>
      <c r="FG463" s="29"/>
      <c r="FH463" s="29"/>
      <c r="FI463" s="29"/>
      <c r="FJ463" s="29"/>
      <c r="FK463" s="29"/>
      <c r="FL463" s="29"/>
      <c r="FM463" s="29"/>
      <c r="FN463" s="29"/>
    </row>
    <row r="464" spans="1:170" s="3" customFormat="1" ht="256.5" customHeight="1" x14ac:dyDescent="0.25">
      <c r="A464" s="78"/>
      <c r="B464" s="81"/>
      <c r="C464" s="101"/>
      <c r="D464" s="101"/>
      <c r="E464" s="101"/>
      <c r="F464" s="101"/>
      <c r="G464" s="101"/>
      <c r="H464" s="101"/>
      <c r="I464" s="106"/>
      <c r="J464" s="106"/>
      <c r="K464" s="65" t="s">
        <v>5</v>
      </c>
      <c r="L464" s="45">
        <v>0</v>
      </c>
      <c r="M464" s="45">
        <v>0</v>
      </c>
      <c r="N464" s="45">
        <v>0</v>
      </c>
      <c r="O464" s="45">
        <v>0</v>
      </c>
      <c r="P464" s="46">
        <v>0</v>
      </c>
      <c r="Q464" s="45">
        <v>0</v>
      </c>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c r="DQ464" s="29"/>
      <c r="DR464" s="29"/>
      <c r="DS464" s="29"/>
      <c r="DT464" s="29"/>
      <c r="DU464" s="29"/>
      <c r="DV464" s="29"/>
      <c r="DW464" s="29"/>
      <c r="DX464" s="29"/>
      <c r="DY464" s="29"/>
      <c r="DZ464" s="29"/>
      <c r="EA464" s="29"/>
      <c r="EB464" s="29"/>
      <c r="EC464" s="29"/>
      <c r="ED464" s="29"/>
      <c r="EE464" s="29"/>
      <c r="EF464" s="29"/>
      <c r="EG464" s="29"/>
      <c r="EH464" s="29"/>
      <c r="EI464" s="29"/>
      <c r="EJ464" s="29"/>
      <c r="EK464" s="29"/>
      <c r="EL464" s="29"/>
      <c r="EM464" s="29"/>
      <c r="EN464" s="29"/>
      <c r="EO464" s="29"/>
      <c r="EP464" s="29"/>
      <c r="EQ464" s="29"/>
      <c r="ER464" s="29"/>
      <c r="ES464" s="29"/>
      <c r="ET464" s="29"/>
      <c r="EU464" s="29"/>
      <c r="EV464" s="29"/>
      <c r="EW464" s="29"/>
      <c r="EX464" s="29"/>
      <c r="EY464" s="29"/>
      <c r="EZ464" s="29"/>
      <c r="FA464" s="29"/>
      <c r="FB464" s="29"/>
      <c r="FC464" s="29"/>
      <c r="FD464" s="29"/>
      <c r="FE464" s="29"/>
      <c r="FF464" s="29"/>
      <c r="FG464" s="29"/>
      <c r="FH464" s="29"/>
      <c r="FI464" s="29"/>
      <c r="FJ464" s="29"/>
      <c r="FK464" s="29"/>
      <c r="FL464" s="29"/>
      <c r="FM464" s="29"/>
      <c r="FN464" s="29"/>
    </row>
    <row r="465" spans="1:170" s="3" customFormat="1" ht="254.25" customHeight="1" x14ac:dyDescent="0.25">
      <c r="A465" s="78"/>
      <c r="B465" s="80" t="s">
        <v>128</v>
      </c>
      <c r="C465" s="99">
        <f>SUM(D465:H469)</f>
        <v>200</v>
      </c>
      <c r="D465" s="99">
        <v>200</v>
      </c>
      <c r="E465" s="99" t="s">
        <v>390</v>
      </c>
      <c r="F465" s="99" t="s">
        <v>390</v>
      </c>
      <c r="G465" s="99" t="s">
        <v>390</v>
      </c>
      <c r="H465" s="99" t="s">
        <v>390</v>
      </c>
      <c r="I465" s="104" t="s">
        <v>389</v>
      </c>
      <c r="J465" s="104" t="s">
        <v>388</v>
      </c>
      <c r="K465" s="17" t="s">
        <v>9</v>
      </c>
      <c r="L465" s="45">
        <v>0</v>
      </c>
      <c r="M465" s="45">
        <v>0</v>
      </c>
      <c r="N465" s="45">
        <v>0</v>
      </c>
      <c r="O465" s="45">
        <v>0</v>
      </c>
      <c r="P465" s="46">
        <v>0</v>
      </c>
      <c r="Q465" s="45">
        <v>0</v>
      </c>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c r="DQ465" s="29"/>
      <c r="DR465" s="29"/>
      <c r="DS465" s="29"/>
      <c r="DT465" s="29"/>
      <c r="DU465" s="29"/>
      <c r="DV465" s="29"/>
      <c r="DW465" s="29"/>
      <c r="DX465" s="29"/>
      <c r="DY465" s="29"/>
      <c r="DZ465" s="29"/>
      <c r="EA465" s="29"/>
      <c r="EB465" s="29"/>
      <c r="EC465" s="29"/>
      <c r="ED465" s="29"/>
      <c r="EE465" s="29"/>
      <c r="EF465" s="29"/>
      <c r="EG465" s="29"/>
      <c r="EH465" s="29"/>
      <c r="EI465" s="29"/>
      <c r="EJ465" s="29"/>
      <c r="EK465" s="29"/>
      <c r="EL465" s="29"/>
      <c r="EM465" s="29"/>
      <c r="EN465" s="29"/>
      <c r="EO465" s="29"/>
      <c r="EP465" s="29"/>
      <c r="EQ465" s="29"/>
      <c r="ER465" s="29"/>
      <c r="ES465" s="29"/>
      <c r="ET465" s="29"/>
      <c r="EU465" s="29"/>
      <c r="EV465" s="29"/>
      <c r="EW465" s="29"/>
      <c r="EX465" s="29"/>
      <c r="EY465" s="29"/>
      <c r="EZ465" s="29"/>
      <c r="FA465" s="29"/>
      <c r="FB465" s="29"/>
      <c r="FC465" s="29"/>
      <c r="FD465" s="29"/>
      <c r="FE465" s="29"/>
      <c r="FF465" s="29"/>
      <c r="FG465" s="29"/>
      <c r="FH465" s="29"/>
      <c r="FI465" s="29"/>
      <c r="FJ465" s="29"/>
      <c r="FK465" s="29"/>
      <c r="FL465" s="29"/>
      <c r="FM465" s="29"/>
      <c r="FN465" s="29"/>
    </row>
    <row r="466" spans="1:170" s="3" customFormat="1" ht="165.75" customHeight="1" x14ac:dyDescent="0.25">
      <c r="A466" s="78"/>
      <c r="B466" s="91"/>
      <c r="C466" s="100"/>
      <c r="D466" s="100"/>
      <c r="E466" s="100"/>
      <c r="F466" s="100"/>
      <c r="G466" s="100"/>
      <c r="H466" s="100"/>
      <c r="I466" s="105"/>
      <c r="J466" s="105"/>
      <c r="K466" s="17" t="s">
        <v>4</v>
      </c>
      <c r="L466" s="45">
        <v>0</v>
      </c>
      <c r="M466" s="45">
        <v>0</v>
      </c>
      <c r="N466" s="45">
        <v>0</v>
      </c>
      <c r="O466" s="45">
        <v>0</v>
      </c>
      <c r="P466" s="46">
        <v>0</v>
      </c>
      <c r="Q466" s="45">
        <v>0</v>
      </c>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c r="EL466" s="29"/>
      <c r="EM466" s="29"/>
      <c r="EN466" s="29"/>
      <c r="EO466" s="29"/>
      <c r="EP466" s="29"/>
      <c r="EQ466" s="29"/>
      <c r="ER466" s="29"/>
      <c r="ES466" s="29"/>
      <c r="ET466" s="29"/>
      <c r="EU466" s="29"/>
      <c r="EV466" s="29"/>
      <c r="EW466" s="29"/>
      <c r="EX466" s="29"/>
      <c r="EY466" s="29"/>
      <c r="EZ466" s="29"/>
      <c r="FA466" s="29"/>
      <c r="FB466" s="29"/>
      <c r="FC466" s="29"/>
      <c r="FD466" s="29"/>
      <c r="FE466" s="29"/>
      <c r="FF466" s="29"/>
      <c r="FG466" s="29"/>
      <c r="FH466" s="29"/>
      <c r="FI466" s="29"/>
      <c r="FJ466" s="29"/>
      <c r="FK466" s="29"/>
      <c r="FL466" s="29"/>
      <c r="FM466" s="29"/>
      <c r="FN466" s="29"/>
    </row>
    <row r="467" spans="1:170" s="3" customFormat="1" ht="372" hidden="1" customHeight="1" x14ac:dyDescent="0.25">
      <c r="A467" s="78"/>
      <c r="B467" s="91"/>
      <c r="C467" s="100"/>
      <c r="D467" s="100"/>
      <c r="E467" s="100"/>
      <c r="F467" s="100"/>
      <c r="G467" s="100"/>
      <c r="H467" s="100"/>
      <c r="I467" s="105"/>
      <c r="J467" s="105"/>
      <c r="K467" s="107" t="s">
        <v>21</v>
      </c>
      <c r="L467" s="45">
        <v>0</v>
      </c>
      <c r="M467" s="45">
        <v>0</v>
      </c>
      <c r="N467" s="45">
        <v>0</v>
      </c>
      <c r="O467" s="45">
        <v>0</v>
      </c>
      <c r="P467" s="46">
        <v>0</v>
      </c>
      <c r="Q467" s="45">
        <v>0</v>
      </c>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c r="DK467" s="29"/>
      <c r="DL467" s="29"/>
      <c r="DM467" s="29"/>
      <c r="DN467" s="29"/>
      <c r="DO467" s="29"/>
      <c r="DP467" s="29"/>
      <c r="DQ467" s="29"/>
      <c r="DR467" s="29"/>
      <c r="DS467" s="29"/>
      <c r="DT467" s="29"/>
      <c r="DU467" s="29"/>
      <c r="DV467" s="29"/>
      <c r="DW467" s="29"/>
      <c r="DX467" s="29"/>
      <c r="DY467" s="29"/>
      <c r="DZ467" s="29"/>
      <c r="EA467" s="29"/>
      <c r="EB467" s="29"/>
      <c r="EC467" s="29"/>
      <c r="ED467" s="29"/>
      <c r="EE467" s="29"/>
      <c r="EF467" s="29"/>
      <c r="EG467" s="29"/>
      <c r="EH467" s="29"/>
      <c r="EI467" s="29"/>
      <c r="EJ467" s="29"/>
      <c r="EK467" s="29"/>
      <c r="EL467" s="29"/>
      <c r="EM467" s="29"/>
      <c r="EN467" s="29"/>
      <c r="EO467" s="29"/>
      <c r="EP467" s="29"/>
      <c r="EQ467" s="29"/>
      <c r="ER467" s="29"/>
      <c r="ES467" s="29"/>
      <c r="ET467" s="29"/>
      <c r="EU467" s="29"/>
      <c r="EV467" s="29"/>
      <c r="EW467" s="29"/>
      <c r="EX467" s="29"/>
      <c r="EY467" s="29"/>
      <c r="EZ467" s="29"/>
      <c r="FA467" s="29"/>
      <c r="FB467" s="29"/>
      <c r="FC467" s="29"/>
      <c r="FD467" s="29"/>
      <c r="FE467" s="29"/>
      <c r="FF467" s="29"/>
      <c r="FG467" s="29"/>
      <c r="FH467" s="29"/>
      <c r="FI467" s="29"/>
      <c r="FJ467" s="29"/>
      <c r="FK467" s="29"/>
      <c r="FL467" s="29"/>
      <c r="FM467" s="29"/>
      <c r="FN467" s="29"/>
    </row>
    <row r="468" spans="1:170" s="3" customFormat="1" ht="339.75" customHeight="1" x14ac:dyDescent="0.25">
      <c r="A468" s="78"/>
      <c r="B468" s="91"/>
      <c r="C468" s="100"/>
      <c r="D468" s="100"/>
      <c r="E468" s="100"/>
      <c r="F468" s="100"/>
      <c r="G468" s="100"/>
      <c r="H468" s="100"/>
      <c r="I468" s="105"/>
      <c r="J468" s="105"/>
      <c r="K468" s="107"/>
      <c r="L468" s="45">
        <v>0</v>
      </c>
      <c r="M468" s="45">
        <v>0</v>
      </c>
      <c r="N468" s="45">
        <v>0</v>
      </c>
      <c r="O468" s="45">
        <v>0</v>
      </c>
      <c r="P468" s="46">
        <v>0</v>
      </c>
      <c r="Q468" s="45">
        <v>0</v>
      </c>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c r="DQ468" s="29"/>
      <c r="DR468" s="29"/>
      <c r="DS468" s="29"/>
      <c r="DT468" s="29"/>
      <c r="DU468" s="29"/>
      <c r="DV468" s="29"/>
      <c r="DW468" s="29"/>
      <c r="DX468" s="29"/>
      <c r="DY468" s="29"/>
      <c r="DZ468" s="29"/>
      <c r="EA468" s="29"/>
      <c r="EB468" s="29"/>
      <c r="EC468" s="29"/>
      <c r="ED468" s="29"/>
      <c r="EE468" s="29"/>
      <c r="EF468" s="29"/>
      <c r="EG468" s="29"/>
      <c r="EH468" s="29"/>
      <c r="EI468" s="29"/>
      <c r="EJ468" s="29"/>
      <c r="EK468" s="29"/>
      <c r="EL468" s="29"/>
      <c r="EM468" s="29"/>
      <c r="EN468" s="29"/>
      <c r="EO468" s="29"/>
      <c r="EP468" s="29"/>
      <c r="EQ468" s="29"/>
      <c r="ER468" s="29"/>
      <c r="ES468" s="29"/>
      <c r="ET468" s="29"/>
      <c r="EU468" s="29"/>
      <c r="EV468" s="29"/>
      <c r="EW468" s="29"/>
      <c r="EX468" s="29"/>
      <c r="EY468" s="29"/>
      <c r="EZ468" s="29"/>
      <c r="FA468" s="29"/>
      <c r="FB468" s="29"/>
      <c r="FC468" s="29"/>
      <c r="FD468" s="29"/>
      <c r="FE468" s="29"/>
      <c r="FF468" s="29"/>
      <c r="FG468" s="29"/>
      <c r="FH468" s="29"/>
      <c r="FI468" s="29"/>
      <c r="FJ468" s="29"/>
      <c r="FK468" s="29"/>
      <c r="FL468" s="29"/>
      <c r="FM468" s="29"/>
      <c r="FN468" s="29"/>
    </row>
    <row r="469" spans="1:170" s="3" customFormat="1" ht="256.5" customHeight="1" x14ac:dyDescent="0.25">
      <c r="A469" s="79"/>
      <c r="B469" s="81"/>
      <c r="C469" s="101"/>
      <c r="D469" s="101"/>
      <c r="E469" s="101"/>
      <c r="F469" s="101"/>
      <c r="G469" s="101"/>
      <c r="H469" s="101"/>
      <c r="I469" s="106"/>
      <c r="J469" s="106"/>
      <c r="K469" s="65" t="s">
        <v>5</v>
      </c>
      <c r="L469" s="45">
        <v>0</v>
      </c>
      <c r="M469" s="45">
        <v>0</v>
      </c>
      <c r="N469" s="45">
        <v>0</v>
      </c>
      <c r="O469" s="45">
        <v>0</v>
      </c>
      <c r="P469" s="46">
        <v>0</v>
      </c>
      <c r="Q469" s="45">
        <v>0</v>
      </c>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c r="EL469" s="29"/>
      <c r="EM469" s="29"/>
      <c r="EN469" s="29"/>
      <c r="EO469" s="29"/>
      <c r="EP469" s="29"/>
      <c r="EQ469" s="29"/>
      <c r="ER469" s="29"/>
      <c r="ES469" s="29"/>
      <c r="ET469" s="29"/>
      <c r="EU469" s="29"/>
      <c r="EV469" s="29"/>
      <c r="EW469" s="29"/>
      <c r="EX469" s="29"/>
      <c r="EY469" s="29"/>
      <c r="EZ469" s="29"/>
      <c r="FA469" s="29"/>
      <c r="FB469" s="29"/>
      <c r="FC469" s="29"/>
      <c r="FD469" s="29"/>
      <c r="FE469" s="29"/>
      <c r="FF469" s="29"/>
      <c r="FG469" s="29"/>
      <c r="FH469" s="29"/>
      <c r="FI469" s="29"/>
      <c r="FJ469" s="29"/>
      <c r="FK469" s="29"/>
      <c r="FL469" s="29"/>
      <c r="FM469" s="29"/>
      <c r="FN469" s="29"/>
    </row>
    <row r="470" spans="1:170" s="3" customFormat="1" ht="254.25" customHeight="1" x14ac:dyDescent="0.25">
      <c r="A470" s="77" t="s">
        <v>89</v>
      </c>
      <c r="B470" s="80" t="s">
        <v>226</v>
      </c>
      <c r="C470" s="99">
        <f>SUM(D470:H474)</f>
        <v>10</v>
      </c>
      <c r="D470" s="99">
        <v>2</v>
      </c>
      <c r="E470" s="99">
        <v>2</v>
      </c>
      <c r="F470" s="99">
        <v>2</v>
      </c>
      <c r="G470" s="99">
        <v>2</v>
      </c>
      <c r="H470" s="99">
        <v>2</v>
      </c>
      <c r="I470" s="104" t="s">
        <v>90</v>
      </c>
      <c r="J470" s="104" t="s">
        <v>225</v>
      </c>
      <c r="K470" s="17" t="s">
        <v>9</v>
      </c>
      <c r="L470" s="45">
        <v>0</v>
      </c>
      <c r="M470" s="45">
        <v>0</v>
      </c>
      <c r="N470" s="45">
        <v>0</v>
      </c>
      <c r="O470" s="45">
        <v>0</v>
      </c>
      <c r="P470" s="46">
        <v>0</v>
      </c>
      <c r="Q470" s="45">
        <v>0</v>
      </c>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c r="DQ470" s="29"/>
      <c r="DR470" s="29"/>
      <c r="DS470" s="29"/>
      <c r="DT470" s="29"/>
      <c r="DU470" s="29"/>
      <c r="DV470" s="29"/>
      <c r="DW470" s="29"/>
      <c r="DX470" s="29"/>
      <c r="DY470" s="29"/>
      <c r="DZ470" s="29"/>
      <c r="EA470" s="29"/>
      <c r="EB470" s="29"/>
      <c r="EC470" s="29"/>
      <c r="ED470" s="29"/>
      <c r="EE470" s="29"/>
      <c r="EF470" s="29"/>
      <c r="EG470" s="29"/>
      <c r="EH470" s="29"/>
      <c r="EI470" s="29"/>
      <c r="EJ470" s="29"/>
      <c r="EK470" s="29"/>
      <c r="EL470" s="29"/>
      <c r="EM470" s="29"/>
      <c r="EN470" s="29"/>
      <c r="EO470" s="29"/>
      <c r="EP470" s="29"/>
      <c r="EQ470" s="29"/>
      <c r="ER470" s="29"/>
      <c r="ES470" s="29"/>
      <c r="ET470" s="29"/>
      <c r="EU470" s="29"/>
      <c r="EV470" s="29"/>
      <c r="EW470" s="29"/>
      <c r="EX470" s="29"/>
      <c r="EY470" s="29"/>
      <c r="EZ470" s="29"/>
      <c r="FA470" s="29"/>
      <c r="FB470" s="29"/>
      <c r="FC470" s="29"/>
      <c r="FD470" s="29"/>
      <c r="FE470" s="29"/>
      <c r="FF470" s="29"/>
      <c r="FG470" s="29"/>
      <c r="FH470" s="29"/>
      <c r="FI470" s="29"/>
      <c r="FJ470" s="29"/>
      <c r="FK470" s="29"/>
      <c r="FL470" s="29"/>
      <c r="FM470" s="29"/>
      <c r="FN470" s="29"/>
    </row>
    <row r="471" spans="1:170" s="3" customFormat="1" ht="165.75" customHeight="1" x14ac:dyDescent="0.25">
      <c r="A471" s="78"/>
      <c r="B471" s="91"/>
      <c r="C471" s="100"/>
      <c r="D471" s="100"/>
      <c r="E471" s="100"/>
      <c r="F471" s="100"/>
      <c r="G471" s="100"/>
      <c r="H471" s="100"/>
      <c r="I471" s="105"/>
      <c r="J471" s="105"/>
      <c r="K471" s="17" t="s">
        <v>4</v>
      </c>
      <c r="L471" s="45">
        <v>0</v>
      </c>
      <c r="M471" s="45">
        <v>0</v>
      </c>
      <c r="N471" s="45">
        <v>0</v>
      </c>
      <c r="O471" s="45">
        <v>0</v>
      </c>
      <c r="P471" s="46">
        <v>0</v>
      </c>
      <c r="Q471" s="45">
        <v>0</v>
      </c>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29"/>
      <c r="CC471" s="29"/>
      <c r="CD471" s="29"/>
      <c r="CE471" s="29"/>
      <c r="CF471" s="29"/>
      <c r="CG471" s="29"/>
      <c r="CH471" s="29"/>
      <c r="CI471" s="29"/>
      <c r="CJ471" s="29"/>
      <c r="CK471" s="29"/>
      <c r="CL471" s="29"/>
      <c r="CM471" s="29"/>
      <c r="CN471" s="29"/>
      <c r="CO471" s="29"/>
      <c r="CP471" s="29"/>
      <c r="CQ471" s="29"/>
      <c r="CR471" s="29"/>
      <c r="CS471" s="29"/>
      <c r="CT471" s="29"/>
      <c r="CU471" s="29"/>
      <c r="CV471" s="29"/>
      <c r="CW471" s="29"/>
      <c r="CX471" s="29"/>
      <c r="CY471" s="29"/>
      <c r="CZ471" s="29"/>
      <c r="DA471" s="29"/>
      <c r="DB471" s="29"/>
      <c r="DC471" s="29"/>
      <c r="DD471" s="29"/>
      <c r="DE471" s="29"/>
      <c r="DF471" s="29"/>
      <c r="DG471" s="29"/>
      <c r="DH471" s="29"/>
      <c r="DI471" s="29"/>
      <c r="DJ471" s="29"/>
      <c r="DK471" s="29"/>
      <c r="DL471" s="29"/>
      <c r="DM471" s="29"/>
      <c r="DN471" s="29"/>
      <c r="DO471" s="29"/>
      <c r="DP471" s="29"/>
      <c r="DQ471" s="29"/>
      <c r="DR471" s="29"/>
      <c r="DS471" s="29"/>
      <c r="DT471" s="29"/>
      <c r="DU471" s="29"/>
      <c r="DV471" s="29"/>
      <c r="DW471" s="29"/>
      <c r="DX471" s="29"/>
      <c r="DY471" s="29"/>
      <c r="DZ471" s="29"/>
      <c r="EA471" s="29"/>
      <c r="EB471" s="29"/>
      <c r="EC471" s="29"/>
      <c r="ED471" s="29"/>
      <c r="EE471" s="29"/>
      <c r="EF471" s="29"/>
      <c r="EG471" s="29"/>
      <c r="EH471" s="29"/>
      <c r="EI471" s="29"/>
      <c r="EJ471" s="29"/>
      <c r="EK471" s="29"/>
      <c r="EL471" s="29"/>
      <c r="EM471" s="29"/>
      <c r="EN471" s="29"/>
      <c r="EO471" s="29"/>
      <c r="EP471" s="29"/>
      <c r="EQ471" s="29"/>
      <c r="ER471" s="29"/>
      <c r="ES471" s="29"/>
      <c r="ET471" s="29"/>
      <c r="EU471" s="29"/>
      <c r="EV471" s="29"/>
      <c r="EW471" s="29"/>
      <c r="EX471" s="29"/>
      <c r="EY471" s="29"/>
      <c r="EZ471" s="29"/>
      <c r="FA471" s="29"/>
      <c r="FB471" s="29"/>
      <c r="FC471" s="29"/>
      <c r="FD471" s="29"/>
      <c r="FE471" s="29"/>
      <c r="FF471" s="29"/>
      <c r="FG471" s="29"/>
      <c r="FH471" s="29"/>
      <c r="FI471" s="29"/>
      <c r="FJ471" s="29"/>
      <c r="FK471" s="29"/>
      <c r="FL471" s="29"/>
      <c r="FM471" s="29"/>
      <c r="FN471" s="29"/>
    </row>
    <row r="472" spans="1:170" s="3" customFormat="1" ht="372" hidden="1" customHeight="1" x14ac:dyDescent="0.25">
      <c r="A472" s="78"/>
      <c r="B472" s="91"/>
      <c r="C472" s="100"/>
      <c r="D472" s="100"/>
      <c r="E472" s="100"/>
      <c r="F472" s="100"/>
      <c r="G472" s="100"/>
      <c r="H472" s="100"/>
      <c r="I472" s="105"/>
      <c r="J472" s="105"/>
      <c r="K472" s="107" t="s">
        <v>21</v>
      </c>
      <c r="L472" s="45">
        <v>0</v>
      </c>
      <c r="M472" s="45">
        <v>0</v>
      </c>
      <c r="N472" s="45">
        <v>0</v>
      </c>
      <c r="O472" s="45">
        <v>0</v>
      </c>
      <c r="P472" s="46">
        <v>0</v>
      </c>
      <c r="Q472" s="45">
        <v>0</v>
      </c>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c r="DQ472" s="29"/>
      <c r="DR472" s="29"/>
      <c r="DS472" s="29"/>
      <c r="DT472" s="29"/>
      <c r="DU472" s="29"/>
      <c r="DV472" s="29"/>
      <c r="DW472" s="29"/>
      <c r="DX472" s="29"/>
      <c r="DY472" s="29"/>
      <c r="DZ472" s="29"/>
      <c r="EA472" s="29"/>
      <c r="EB472" s="29"/>
      <c r="EC472" s="29"/>
      <c r="ED472" s="29"/>
      <c r="EE472" s="29"/>
      <c r="EF472" s="29"/>
      <c r="EG472" s="29"/>
      <c r="EH472" s="29"/>
      <c r="EI472" s="29"/>
      <c r="EJ472" s="29"/>
      <c r="EK472" s="29"/>
      <c r="EL472" s="29"/>
      <c r="EM472" s="29"/>
      <c r="EN472" s="29"/>
      <c r="EO472" s="29"/>
      <c r="EP472" s="29"/>
      <c r="EQ472" s="29"/>
      <c r="ER472" s="29"/>
      <c r="ES472" s="29"/>
      <c r="ET472" s="29"/>
      <c r="EU472" s="29"/>
      <c r="EV472" s="29"/>
      <c r="EW472" s="29"/>
      <c r="EX472" s="29"/>
      <c r="EY472" s="29"/>
      <c r="EZ472" s="29"/>
      <c r="FA472" s="29"/>
      <c r="FB472" s="29"/>
      <c r="FC472" s="29"/>
      <c r="FD472" s="29"/>
      <c r="FE472" s="29"/>
      <c r="FF472" s="29"/>
      <c r="FG472" s="29"/>
      <c r="FH472" s="29"/>
      <c r="FI472" s="29"/>
      <c r="FJ472" s="29"/>
      <c r="FK472" s="29"/>
      <c r="FL472" s="29"/>
      <c r="FM472" s="29"/>
      <c r="FN472" s="29"/>
    </row>
    <row r="473" spans="1:170" s="3" customFormat="1" ht="409.5" customHeight="1" x14ac:dyDescent="0.25">
      <c r="A473" s="78"/>
      <c r="B473" s="91"/>
      <c r="C473" s="100"/>
      <c r="D473" s="100"/>
      <c r="E473" s="100"/>
      <c r="F473" s="100"/>
      <c r="G473" s="100"/>
      <c r="H473" s="100"/>
      <c r="I473" s="105"/>
      <c r="J473" s="105"/>
      <c r="K473" s="107"/>
      <c r="L473" s="45">
        <v>0</v>
      </c>
      <c r="M473" s="45">
        <v>0</v>
      </c>
      <c r="N473" s="45">
        <v>0</v>
      </c>
      <c r="O473" s="45">
        <v>0</v>
      </c>
      <c r="P473" s="46">
        <v>0</v>
      </c>
      <c r="Q473" s="45">
        <v>0</v>
      </c>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c r="CU473" s="29"/>
      <c r="CV473" s="29"/>
      <c r="CW473" s="29"/>
      <c r="CX473" s="29"/>
      <c r="CY473" s="29"/>
      <c r="CZ473" s="29"/>
      <c r="DA473" s="29"/>
      <c r="DB473" s="29"/>
      <c r="DC473" s="29"/>
      <c r="DD473" s="29"/>
      <c r="DE473" s="29"/>
      <c r="DF473" s="29"/>
      <c r="DG473" s="29"/>
      <c r="DH473" s="29"/>
      <c r="DI473" s="29"/>
      <c r="DJ473" s="29"/>
      <c r="DK473" s="29"/>
      <c r="DL473" s="29"/>
      <c r="DM473" s="29"/>
      <c r="DN473" s="29"/>
      <c r="DO473" s="29"/>
      <c r="DP473" s="29"/>
      <c r="DQ473" s="29"/>
      <c r="DR473" s="29"/>
      <c r="DS473" s="29"/>
      <c r="DT473" s="29"/>
      <c r="DU473" s="29"/>
      <c r="DV473" s="29"/>
      <c r="DW473" s="29"/>
      <c r="DX473" s="29"/>
      <c r="DY473" s="29"/>
      <c r="DZ473" s="29"/>
      <c r="EA473" s="29"/>
      <c r="EB473" s="29"/>
      <c r="EC473" s="29"/>
      <c r="ED473" s="29"/>
      <c r="EE473" s="29"/>
      <c r="EF473" s="29"/>
      <c r="EG473" s="29"/>
      <c r="EH473" s="29"/>
      <c r="EI473" s="29"/>
      <c r="EJ473" s="29"/>
      <c r="EK473" s="29"/>
      <c r="EL473" s="29"/>
      <c r="EM473" s="29"/>
      <c r="EN473" s="29"/>
      <c r="EO473" s="29"/>
      <c r="EP473" s="29"/>
      <c r="EQ473" s="29"/>
      <c r="ER473" s="29"/>
      <c r="ES473" s="29"/>
      <c r="ET473" s="29"/>
      <c r="EU473" s="29"/>
      <c r="EV473" s="29"/>
      <c r="EW473" s="29"/>
      <c r="EX473" s="29"/>
      <c r="EY473" s="29"/>
      <c r="EZ473" s="29"/>
      <c r="FA473" s="29"/>
      <c r="FB473" s="29"/>
      <c r="FC473" s="29"/>
      <c r="FD473" s="29"/>
      <c r="FE473" s="29"/>
      <c r="FF473" s="29"/>
      <c r="FG473" s="29"/>
      <c r="FH473" s="29"/>
      <c r="FI473" s="29"/>
      <c r="FJ473" s="29"/>
      <c r="FK473" s="29"/>
      <c r="FL473" s="29"/>
      <c r="FM473" s="29"/>
      <c r="FN473" s="29"/>
    </row>
    <row r="474" spans="1:170" s="3" customFormat="1" ht="321.75" customHeight="1" x14ac:dyDescent="0.25">
      <c r="A474" s="78"/>
      <c r="B474" s="81"/>
      <c r="C474" s="101"/>
      <c r="D474" s="101"/>
      <c r="E474" s="101"/>
      <c r="F474" s="101"/>
      <c r="G474" s="101"/>
      <c r="H474" s="101"/>
      <c r="I474" s="106"/>
      <c r="J474" s="106"/>
      <c r="K474" s="65" t="s">
        <v>5</v>
      </c>
      <c r="L474" s="45">
        <v>0</v>
      </c>
      <c r="M474" s="45">
        <v>0</v>
      </c>
      <c r="N474" s="45">
        <v>0</v>
      </c>
      <c r="O474" s="45">
        <v>0</v>
      </c>
      <c r="P474" s="46">
        <v>0</v>
      </c>
      <c r="Q474" s="45">
        <v>0</v>
      </c>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c r="CU474" s="29"/>
      <c r="CV474" s="29"/>
      <c r="CW474" s="29"/>
      <c r="CX474" s="29"/>
      <c r="CY474" s="29"/>
      <c r="CZ474" s="29"/>
      <c r="DA474" s="29"/>
      <c r="DB474" s="29"/>
      <c r="DC474" s="29"/>
      <c r="DD474" s="29"/>
      <c r="DE474" s="29"/>
      <c r="DF474" s="29"/>
      <c r="DG474" s="29"/>
      <c r="DH474" s="29"/>
      <c r="DI474" s="29"/>
      <c r="DJ474" s="29"/>
      <c r="DK474" s="29"/>
      <c r="DL474" s="29"/>
      <c r="DM474" s="29"/>
      <c r="DN474" s="29"/>
      <c r="DO474" s="29"/>
      <c r="DP474" s="29"/>
      <c r="DQ474" s="29"/>
      <c r="DR474" s="29"/>
      <c r="DS474" s="29"/>
      <c r="DT474" s="29"/>
      <c r="DU474" s="29"/>
      <c r="DV474" s="29"/>
      <c r="DW474" s="29"/>
      <c r="DX474" s="29"/>
      <c r="DY474" s="29"/>
      <c r="DZ474" s="29"/>
      <c r="EA474" s="29"/>
      <c r="EB474" s="29"/>
      <c r="EC474" s="29"/>
      <c r="ED474" s="29"/>
      <c r="EE474" s="29"/>
      <c r="EF474" s="29"/>
      <c r="EG474" s="29"/>
      <c r="EH474" s="29"/>
      <c r="EI474" s="29"/>
      <c r="EJ474" s="29"/>
      <c r="EK474" s="29"/>
      <c r="EL474" s="29"/>
      <c r="EM474" s="29"/>
      <c r="EN474" s="29"/>
      <c r="EO474" s="29"/>
      <c r="EP474" s="29"/>
      <c r="EQ474" s="29"/>
      <c r="ER474" s="29"/>
      <c r="ES474" s="29"/>
      <c r="ET474" s="29"/>
      <c r="EU474" s="29"/>
      <c r="EV474" s="29"/>
      <c r="EW474" s="29"/>
      <c r="EX474" s="29"/>
      <c r="EY474" s="29"/>
      <c r="EZ474" s="29"/>
      <c r="FA474" s="29"/>
      <c r="FB474" s="29"/>
      <c r="FC474" s="29"/>
      <c r="FD474" s="29"/>
      <c r="FE474" s="29"/>
      <c r="FF474" s="29"/>
      <c r="FG474" s="29"/>
      <c r="FH474" s="29"/>
      <c r="FI474" s="29"/>
      <c r="FJ474" s="29"/>
      <c r="FK474" s="29"/>
      <c r="FL474" s="29"/>
      <c r="FM474" s="29"/>
      <c r="FN474" s="29"/>
    </row>
    <row r="475" spans="1:170" s="3" customFormat="1" ht="254.25" customHeight="1" x14ac:dyDescent="0.25">
      <c r="A475" s="78"/>
      <c r="B475" s="80" t="s">
        <v>24</v>
      </c>
      <c r="C475" s="99">
        <f>SUM(D475:H479)</f>
        <v>20</v>
      </c>
      <c r="D475" s="99">
        <v>4</v>
      </c>
      <c r="E475" s="99">
        <v>4</v>
      </c>
      <c r="F475" s="99">
        <v>4</v>
      </c>
      <c r="G475" s="99">
        <v>4</v>
      </c>
      <c r="H475" s="99">
        <v>4</v>
      </c>
      <c r="I475" s="104" t="s">
        <v>190</v>
      </c>
      <c r="J475" s="104" t="s">
        <v>227</v>
      </c>
      <c r="K475" s="17" t="s">
        <v>9</v>
      </c>
      <c r="L475" s="45">
        <v>0</v>
      </c>
      <c r="M475" s="45">
        <v>0</v>
      </c>
      <c r="N475" s="45">
        <v>0</v>
      </c>
      <c r="O475" s="45">
        <v>0</v>
      </c>
      <c r="P475" s="46">
        <v>0</v>
      </c>
      <c r="Q475" s="45">
        <v>0</v>
      </c>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c r="DQ475" s="29"/>
      <c r="DR475" s="29"/>
      <c r="DS475" s="29"/>
      <c r="DT475" s="29"/>
      <c r="DU475" s="29"/>
      <c r="DV475" s="29"/>
      <c r="DW475" s="29"/>
      <c r="DX475" s="29"/>
      <c r="DY475" s="29"/>
      <c r="DZ475" s="29"/>
      <c r="EA475" s="29"/>
      <c r="EB475" s="29"/>
      <c r="EC475" s="29"/>
      <c r="ED475" s="29"/>
      <c r="EE475" s="29"/>
      <c r="EF475" s="29"/>
      <c r="EG475" s="29"/>
      <c r="EH475" s="29"/>
      <c r="EI475" s="29"/>
      <c r="EJ475" s="29"/>
      <c r="EK475" s="29"/>
      <c r="EL475" s="29"/>
      <c r="EM475" s="29"/>
      <c r="EN475" s="29"/>
      <c r="EO475" s="29"/>
      <c r="EP475" s="29"/>
      <c r="EQ475" s="29"/>
      <c r="ER475" s="29"/>
      <c r="ES475" s="29"/>
      <c r="ET475" s="29"/>
      <c r="EU475" s="29"/>
      <c r="EV475" s="29"/>
      <c r="EW475" s="29"/>
      <c r="EX475" s="29"/>
      <c r="EY475" s="29"/>
      <c r="EZ475" s="29"/>
      <c r="FA475" s="29"/>
      <c r="FB475" s="29"/>
      <c r="FC475" s="29"/>
      <c r="FD475" s="29"/>
      <c r="FE475" s="29"/>
      <c r="FF475" s="29"/>
      <c r="FG475" s="29"/>
      <c r="FH475" s="29"/>
      <c r="FI475" s="29"/>
      <c r="FJ475" s="29"/>
      <c r="FK475" s="29"/>
      <c r="FL475" s="29"/>
      <c r="FM475" s="29"/>
      <c r="FN475" s="29"/>
    </row>
    <row r="476" spans="1:170" s="3" customFormat="1" ht="165.75" customHeight="1" x14ac:dyDescent="0.25">
      <c r="A476" s="78"/>
      <c r="B476" s="91"/>
      <c r="C476" s="100"/>
      <c r="D476" s="100"/>
      <c r="E476" s="100"/>
      <c r="F476" s="100"/>
      <c r="G476" s="100"/>
      <c r="H476" s="100"/>
      <c r="I476" s="105"/>
      <c r="J476" s="105"/>
      <c r="K476" s="17" t="s">
        <v>4</v>
      </c>
      <c r="L476" s="45">
        <v>0</v>
      </c>
      <c r="M476" s="45">
        <v>0</v>
      </c>
      <c r="N476" s="45">
        <v>0</v>
      </c>
      <c r="O476" s="45">
        <v>0</v>
      </c>
      <c r="P476" s="46">
        <v>0</v>
      </c>
      <c r="Q476" s="45">
        <v>0</v>
      </c>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c r="EL476" s="29"/>
      <c r="EM476" s="29"/>
      <c r="EN476" s="29"/>
      <c r="EO476" s="29"/>
      <c r="EP476" s="29"/>
      <c r="EQ476" s="29"/>
      <c r="ER476" s="29"/>
      <c r="ES476" s="29"/>
      <c r="ET476" s="29"/>
      <c r="EU476" s="29"/>
      <c r="EV476" s="29"/>
      <c r="EW476" s="29"/>
      <c r="EX476" s="29"/>
      <c r="EY476" s="29"/>
      <c r="EZ476" s="29"/>
      <c r="FA476" s="29"/>
      <c r="FB476" s="29"/>
      <c r="FC476" s="29"/>
      <c r="FD476" s="29"/>
      <c r="FE476" s="29"/>
      <c r="FF476" s="29"/>
      <c r="FG476" s="29"/>
      <c r="FH476" s="29"/>
      <c r="FI476" s="29"/>
      <c r="FJ476" s="29"/>
      <c r="FK476" s="29"/>
      <c r="FL476" s="29"/>
      <c r="FM476" s="29"/>
      <c r="FN476" s="29"/>
    </row>
    <row r="477" spans="1:170" s="3" customFormat="1" ht="372" hidden="1" customHeight="1" x14ac:dyDescent="0.25">
      <c r="A477" s="78"/>
      <c r="B477" s="91"/>
      <c r="C477" s="100"/>
      <c r="D477" s="100"/>
      <c r="E477" s="100"/>
      <c r="F477" s="100"/>
      <c r="G477" s="100"/>
      <c r="H477" s="100"/>
      <c r="I477" s="105"/>
      <c r="J477" s="105"/>
      <c r="K477" s="107" t="s">
        <v>21</v>
      </c>
      <c r="L477" s="45">
        <v>0</v>
      </c>
      <c r="M477" s="45">
        <v>0</v>
      </c>
      <c r="N477" s="45">
        <v>0</v>
      </c>
      <c r="O477" s="45">
        <v>0</v>
      </c>
      <c r="P477" s="46">
        <v>0</v>
      </c>
      <c r="Q477" s="45">
        <v>0</v>
      </c>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c r="DK477" s="29"/>
      <c r="DL477" s="29"/>
      <c r="DM477" s="29"/>
      <c r="DN477" s="29"/>
      <c r="DO477" s="29"/>
      <c r="DP477" s="29"/>
      <c r="DQ477" s="29"/>
      <c r="DR477" s="29"/>
      <c r="DS477" s="29"/>
      <c r="DT477" s="29"/>
      <c r="DU477" s="29"/>
      <c r="DV477" s="29"/>
      <c r="DW477" s="29"/>
      <c r="DX477" s="29"/>
      <c r="DY477" s="29"/>
      <c r="DZ477" s="29"/>
      <c r="EA477" s="29"/>
      <c r="EB477" s="29"/>
      <c r="EC477" s="29"/>
      <c r="ED477" s="29"/>
      <c r="EE477" s="29"/>
      <c r="EF477" s="29"/>
      <c r="EG477" s="29"/>
      <c r="EH477" s="29"/>
      <c r="EI477" s="29"/>
      <c r="EJ477" s="29"/>
      <c r="EK477" s="29"/>
      <c r="EL477" s="29"/>
      <c r="EM477" s="29"/>
      <c r="EN477" s="29"/>
      <c r="EO477" s="29"/>
      <c r="EP477" s="29"/>
      <c r="EQ477" s="29"/>
      <c r="ER477" s="29"/>
      <c r="ES477" s="29"/>
      <c r="ET477" s="29"/>
      <c r="EU477" s="29"/>
      <c r="EV477" s="29"/>
      <c r="EW477" s="29"/>
      <c r="EX477" s="29"/>
      <c r="EY477" s="29"/>
      <c r="EZ477" s="29"/>
      <c r="FA477" s="29"/>
      <c r="FB477" s="29"/>
      <c r="FC477" s="29"/>
      <c r="FD477" s="29"/>
      <c r="FE477" s="29"/>
      <c r="FF477" s="29"/>
      <c r="FG477" s="29"/>
      <c r="FH477" s="29"/>
      <c r="FI477" s="29"/>
      <c r="FJ477" s="29"/>
      <c r="FK477" s="29"/>
      <c r="FL477" s="29"/>
      <c r="FM477" s="29"/>
      <c r="FN477" s="29"/>
    </row>
    <row r="478" spans="1:170" s="3" customFormat="1" ht="372" customHeight="1" x14ac:dyDescent="0.25">
      <c r="A478" s="78"/>
      <c r="B478" s="91"/>
      <c r="C478" s="100"/>
      <c r="D478" s="100"/>
      <c r="E478" s="100"/>
      <c r="F478" s="100"/>
      <c r="G478" s="100"/>
      <c r="H478" s="100"/>
      <c r="I478" s="105"/>
      <c r="J478" s="105"/>
      <c r="K478" s="107"/>
      <c r="L478" s="45">
        <v>0</v>
      </c>
      <c r="M478" s="45">
        <v>0</v>
      </c>
      <c r="N478" s="45">
        <v>0</v>
      </c>
      <c r="O478" s="45">
        <v>0</v>
      </c>
      <c r="P478" s="45">
        <v>0</v>
      </c>
      <c r="Q478" s="45">
        <v>0</v>
      </c>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c r="DQ478" s="29"/>
      <c r="DR478" s="29"/>
      <c r="DS478" s="29"/>
      <c r="DT478" s="29"/>
      <c r="DU478" s="29"/>
      <c r="DV478" s="29"/>
      <c r="DW478" s="29"/>
      <c r="DX478" s="29"/>
      <c r="DY478" s="29"/>
      <c r="DZ478" s="29"/>
      <c r="EA478" s="29"/>
      <c r="EB478" s="29"/>
      <c r="EC478" s="29"/>
      <c r="ED478" s="29"/>
      <c r="EE478" s="29"/>
      <c r="EF478" s="29"/>
      <c r="EG478" s="29"/>
      <c r="EH478" s="29"/>
      <c r="EI478" s="29"/>
      <c r="EJ478" s="29"/>
      <c r="EK478" s="29"/>
      <c r="EL478" s="29"/>
      <c r="EM478" s="29"/>
      <c r="EN478" s="29"/>
      <c r="EO478" s="29"/>
      <c r="EP478" s="29"/>
      <c r="EQ478" s="29"/>
      <c r="ER478" s="29"/>
      <c r="ES478" s="29"/>
      <c r="ET478" s="29"/>
      <c r="EU478" s="29"/>
      <c r="EV478" s="29"/>
      <c r="EW478" s="29"/>
      <c r="EX478" s="29"/>
      <c r="EY478" s="29"/>
      <c r="EZ478" s="29"/>
      <c r="FA478" s="29"/>
      <c r="FB478" s="29"/>
      <c r="FC478" s="29"/>
      <c r="FD478" s="29"/>
      <c r="FE478" s="29"/>
      <c r="FF478" s="29"/>
      <c r="FG478" s="29"/>
      <c r="FH478" s="29"/>
      <c r="FI478" s="29"/>
      <c r="FJ478" s="29"/>
      <c r="FK478" s="29"/>
      <c r="FL478" s="29"/>
      <c r="FM478" s="29"/>
      <c r="FN478" s="29"/>
    </row>
    <row r="479" spans="1:170" s="3" customFormat="1" ht="207.75" customHeight="1" x14ac:dyDescent="0.25">
      <c r="A479" s="78"/>
      <c r="B479" s="81"/>
      <c r="C479" s="101"/>
      <c r="D479" s="101"/>
      <c r="E479" s="101"/>
      <c r="F479" s="101"/>
      <c r="G479" s="101"/>
      <c r="H479" s="101"/>
      <c r="I479" s="106"/>
      <c r="J479" s="106"/>
      <c r="K479" s="65" t="s">
        <v>5</v>
      </c>
      <c r="L479" s="45">
        <v>0</v>
      </c>
      <c r="M479" s="45">
        <v>0</v>
      </c>
      <c r="N479" s="45">
        <v>0</v>
      </c>
      <c r="O479" s="45">
        <v>0</v>
      </c>
      <c r="P479" s="45">
        <v>0</v>
      </c>
      <c r="Q479" s="45">
        <v>0</v>
      </c>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c r="DQ479" s="29"/>
      <c r="DR479" s="29"/>
      <c r="DS479" s="29"/>
      <c r="DT479" s="29"/>
      <c r="DU479" s="29"/>
      <c r="DV479" s="29"/>
      <c r="DW479" s="29"/>
      <c r="DX479" s="29"/>
      <c r="DY479" s="29"/>
      <c r="DZ479" s="29"/>
      <c r="EA479" s="29"/>
      <c r="EB479" s="29"/>
      <c r="EC479" s="29"/>
      <c r="ED479" s="29"/>
      <c r="EE479" s="29"/>
      <c r="EF479" s="29"/>
      <c r="EG479" s="29"/>
      <c r="EH479" s="29"/>
      <c r="EI479" s="29"/>
      <c r="EJ479" s="29"/>
      <c r="EK479" s="29"/>
      <c r="EL479" s="29"/>
      <c r="EM479" s="29"/>
      <c r="EN479" s="29"/>
      <c r="EO479" s="29"/>
      <c r="EP479" s="29"/>
      <c r="EQ479" s="29"/>
      <c r="ER479" s="29"/>
      <c r="ES479" s="29"/>
      <c r="ET479" s="29"/>
      <c r="EU479" s="29"/>
      <c r="EV479" s="29"/>
      <c r="EW479" s="29"/>
      <c r="EX479" s="29"/>
      <c r="EY479" s="29"/>
      <c r="EZ479" s="29"/>
      <c r="FA479" s="29"/>
      <c r="FB479" s="29"/>
      <c r="FC479" s="29"/>
      <c r="FD479" s="29"/>
      <c r="FE479" s="29"/>
      <c r="FF479" s="29"/>
      <c r="FG479" s="29"/>
      <c r="FH479" s="29"/>
      <c r="FI479" s="29"/>
      <c r="FJ479" s="29"/>
      <c r="FK479" s="29"/>
      <c r="FL479" s="29"/>
      <c r="FM479" s="29"/>
      <c r="FN479" s="29"/>
    </row>
    <row r="480" spans="1:170" s="3" customFormat="1" ht="254.25" customHeight="1" x14ac:dyDescent="0.25">
      <c r="A480" s="78"/>
      <c r="B480" s="104" t="s">
        <v>325</v>
      </c>
      <c r="C480" s="158"/>
      <c r="D480" s="99">
        <v>50</v>
      </c>
      <c r="E480" s="99">
        <v>70</v>
      </c>
      <c r="F480" s="99">
        <v>70</v>
      </c>
      <c r="G480" s="99">
        <v>75</v>
      </c>
      <c r="H480" s="99">
        <v>80</v>
      </c>
      <c r="I480" s="104" t="s">
        <v>203</v>
      </c>
      <c r="J480" s="104" t="s">
        <v>326</v>
      </c>
      <c r="K480" s="17" t="s">
        <v>9</v>
      </c>
      <c r="L480" s="45">
        <v>0</v>
      </c>
      <c r="M480" s="45">
        <v>0</v>
      </c>
      <c r="N480" s="45">
        <v>0</v>
      </c>
      <c r="O480" s="45">
        <v>0</v>
      </c>
      <c r="P480" s="46">
        <v>0</v>
      </c>
      <c r="Q480" s="45">
        <v>0</v>
      </c>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29"/>
      <c r="DL480" s="29"/>
      <c r="DM480" s="29"/>
      <c r="DN480" s="29"/>
      <c r="DO480" s="29"/>
      <c r="DP480" s="29"/>
      <c r="DQ480" s="29"/>
      <c r="DR480" s="29"/>
      <c r="DS480" s="29"/>
      <c r="DT480" s="29"/>
      <c r="DU480" s="29"/>
      <c r="DV480" s="29"/>
      <c r="DW480" s="29"/>
      <c r="DX480" s="29"/>
      <c r="DY480" s="29"/>
      <c r="DZ480" s="29"/>
      <c r="EA480" s="29"/>
      <c r="EB480" s="29"/>
      <c r="EC480" s="29"/>
      <c r="ED480" s="29"/>
      <c r="EE480" s="29"/>
      <c r="EF480" s="29"/>
      <c r="EG480" s="29"/>
      <c r="EH480" s="29"/>
      <c r="EI480" s="29"/>
      <c r="EJ480" s="29"/>
      <c r="EK480" s="29"/>
      <c r="EL480" s="29"/>
      <c r="EM480" s="29"/>
      <c r="EN480" s="29"/>
      <c r="EO480" s="29"/>
      <c r="EP480" s="29"/>
      <c r="EQ480" s="29"/>
      <c r="ER480" s="29"/>
      <c r="ES480" s="29"/>
      <c r="ET480" s="29"/>
      <c r="EU480" s="29"/>
      <c r="EV480" s="29"/>
      <c r="EW480" s="29"/>
      <c r="EX480" s="29"/>
      <c r="EY480" s="29"/>
      <c r="EZ480" s="29"/>
      <c r="FA480" s="29"/>
      <c r="FB480" s="29"/>
      <c r="FC480" s="29"/>
      <c r="FD480" s="29"/>
      <c r="FE480" s="29"/>
      <c r="FF480" s="29"/>
      <c r="FG480" s="29"/>
      <c r="FH480" s="29"/>
      <c r="FI480" s="29"/>
      <c r="FJ480" s="29"/>
      <c r="FK480" s="29"/>
      <c r="FL480" s="29"/>
      <c r="FM480" s="29"/>
      <c r="FN480" s="29"/>
    </row>
    <row r="481" spans="1:170" s="3" customFormat="1" ht="165.75" customHeight="1" x14ac:dyDescent="0.25">
      <c r="A481" s="78"/>
      <c r="B481" s="156"/>
      <c r="C481" s="159"/>
      <c r="D481" s="100"/>
      <c r="E481" s="100"/>
      <c r="F481" s="100"/>
      <c r="G481" s="100"/>
      <c r="H481" s="100"/>
      <c r="I481" s="105"/>
      <c r="J481" s="105"/>
      <c r="K481" s="17" t="s">
        <v>4</v>
      </c>
      <c r="L481" s="73">
        <v>0</v>
      </c>
      <c r="M481" s="73">
        <v>0</v>
      </c>
      <c r="N481" s="73">
        <v>0</v>
      </c>
      <c r="O481" s="73">
        <v>0</v>
      </c>
      <c r="P481" s="84">
        <v>0</v>
      </c>
      <c r="Q481" s="73">
        <v>0</v>
      </c>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row>
    <row r="482" spans="1:170" s="3" customFormat="1" ht="372" hidden="1" customHeight="1" x14ac:dyDescent="0.25">
      <c r="A482" s="78"/>
      <c r="B482" s="156"/>
      <c r="C482" s="159"/>
      <c r="D482" s="100"/>
      <c r="E482" s="100"/>
      <c r="F482" s="100"/>
      <c r="G482" s="100"/>
      <c r="H482" s="100"/>
      <c r="I482" s="105"/>
      <c r="J482" s="105"/>
      <c r="K482" s="107" t="s">
        <v>21</v>
      </c>
      <c r="L482" s="73"/>
      <c r="M482" s="73"/>
      <c r="N482" s="73"/>
      <c r="O482" s="73"/>
      <c r="P482" s="84"/>
      <c r="Q482" s="73"/>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c r="DK482" s="29"/>
      <c r="DL482" s="29"/>
      <c r="DM482" s="29"/>
      <c r="DN482" s="29"/>
      <c r="DO482" s="29"/>
      <c r="DP482" s="29"/>
      <c r="DQ482" s="29"/>
      <c r="DR482" s="29"/>
      <c r="DS482" s="29"/>
      <c r="DT482" s="29"/>
      <c r="DU482" s="29"/>
      <c r="DV482" s="29"/>
      <c r="DW482" s="29"/>
      <c r="DX482" s="29"/>
      <c r="DY482" s="29"/>
      <c r="DZ482" s="29"/>
      <c r="EA482" s="29"/>
      <c r="EB482" s="29"/>
      <c r="EC482" s="29"/>
      <c r="ED482" s="29"/>
      <c r="EE482" s="29"/>
      <c r="EF482" s="29"/>
      <c r="EG482" s="29"/>
      <c r="EH482" s="29"/>
      <c r="EI482" s="29"/>
      <c r="EJ482" s="29"/>
      <c r="EK482" s="29"/>
      <c r="EL482" s="29"/>
      <c r="EM482" s="29"/>
      <c r="EN482" s="29"/>
      <c r="EO482" s="29"/>
      <c r="EP482" s="29"/>
      <c r="EQ482" s="29"/>
      <c r="ER482" s="29"/>
      <c r="ES482" s="29"/>
      <c r="ET482" s="29"/>
      <c r="EU482" s="29"/>
      <c r="EV482" s="29"/>
      <c r="EW482" s="29"/>
      <c r="EX482" s="29"/>
      <c r="EY482" s="29"/>
      <c r="EZ482" s="29"/>
      <c r="FA482" s="29"/>
      <c r="FB482" s="29"/>
      <c r="FC482" s="29"/>
      <c r="FD482" s="29"/>
      <c r="FE482" s="29"/>
      <c r="FF482" s="29"/>
      <c r="FG482" s="29"/>
      <c r="FH482" s="29"/>
      <c r="FI482" s="29"/>
      <c r="FJ482" s="29"/>
      <c r="FK482" s="29"/>
      <c r="FL482" s="29"/>
      <c r="FM482" s="29"/>
      <c r="FN482" s="29"/>
    </row>
    <row r="483" spans="1:170" s="3" customFormat="1" ht="409.5" customHeight="1" x14ac:dyDescent="0.25">
      <c r="A483" s="78"/>
      <c r="B483" s="156"/>
      <c r="C483" s="159"/>
      <c r="D483" s="100"/>
      <c r="E483" s="100"/>
      <c r="F483" s="100"/>
      <c r="G483" s="100"/>
      <c r="H483" s="100"/>
      <c r="I483" s="105"/>
      <c r="J483" s="105"/>
      <c r="K483" s="107"/>
      <c r="L483" s="45">
        <f>SUM(M483:Q483)</f>
        <v>25</v>
      </c>
      <c r="M483" s="45">
        <v>5</v>
      </c>
      <c r="N483" s="45">
        <v>5</v>
      </c>
      <c r="O483" s="45">
        <v>5</v>
      </c>
      <c r="P483" s="45">
        <v>5</v>
      </c>
      <c r="Q483" s="45">
        <v>5</v>
      </c>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c r="DK483" s="29"/>
      <c r="DL483" s="29"/>
      <c r="DM483" s="29"/>
      <c r="DN483" s="29"/>
      <c r="DO483" s="29"/>
      <c r="DP483" s="29"/>
      <c r="DQ483" s="29"/>
      <c r="DR483" s="29"/>
      <c r="DS483" s="29"/>
      <c r="DT483" s="29"/>
      <c r="DU483" s="29"/>
      <c r="DV483" s="29"/>
      <c r="DW483" s="29"/>
      <c r="DX483" s="29"/>
      <c r="DY483" s="29"/>
      <c r="DZ483" s="29"/>
      <c r="EA483" s="29"/>
      <c r="EB483" s="29"/>
      <c r="EC483" s="29"/>
      <c r="ED483" s="29"/>
      <c r="EE483" s="29"/>
      <c r="EF483" s="29"/>
      <c r="EG483" s="29"/>
      <c r="EH483" s="29"/>
      <c r="EI483" s="29"/>
      <c r="EJ483" s="29"/>
      <c r="EK483" s="29"/>
      <c r="EL483" s="29"/>
      <c r="EM483" s="29"/>
      <c r="EN483" s="29"/>
      <c r="EO483" s="29"/>
      <c r="EP483" s="29"/>
      <c r="EQ483" s="29"/>
      <c r="ER483" s="29"/>
      <c r="ES483" s="29"/>
      <c r="ET483" s="29"/>
      <c r="EU483" s="29"/>
      <c r="EV483" s="29"/>
      <c r="EW483" s="29"/>
      <c r="EX483" s="29"/>
      <c r="EY483" s="29"/>
      <c r="EZ483" s="29"/>
      <c r="FA483" s="29"/>
      <c r="FB483" s="29"/>
      <c r="FC483" s="29"/>
      <c r="FD483" s="29"/>
      <c r="FE483" s="29"/>
      <c r="FF483" s="29"/>
      <c r="FG483" s="29"/>
      <c r="FH483" s="29"/>
      <c r="FI483" s="29"/>
      <c r="FJ483" s="29"/>
      <c r="FK483" s="29"/>
      <c r="FL483" s="29"/>
      <c r="FM483" s="29"/>
      <c r="FN483" s="29"/>
    </row>
    <row r="484" spans="1:170" s="3" customFormat="1" ht="399" customHeight="1" x14ac:dyDescent="0.25">
      <c r="A484" s="78"/>
      <c r="B484" s="157"/>
      <c r="C484" s="160"/>
      <c r="D484" s="101"/>
      <c r="E484" s="101"/>
      <c r="F484" s="101"/>
      <c r="G484" s="101"/>
      <c r="H484" s="101"/>
      <c r="I484" s="106"/>
      <c r="J484" s="106"/>
      <c r="K484" s="65" t="s">
        <v>5</v>
      </c>
      <c r="L484" s="45">
        <v>0</v>
      </c>
      <c r="M484" s="45">
        <v>0</v>
      </c>
      <c r="N484" s="45">
        <v>0</v>
      </c>
      <c r="O484" s="45">
        <v>0</v>
      </c>
      <c r="P484" s="45">
        <v>0</v>
      </c>
      <c r="Q484" s="45">
        <v>0</v>
      </c>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c r="EA484" s="29"/>
      <c r="EB484" s="29"/>
      <c r="EC484" s="29"/>
      <c r="ED484" s="29"/>
      <c r="EE484" s="29"/>
      <c r="EF484" s="29"/>
      <c r="EG484" s="29"/>
      <c r="EH484" s="29"/>
      <c r="EI484" s="29"/>
      <c r="EJ484" s="29"/>
      <c r="EK484" s="29"/>
      <c r="EL484" s="29"/>
      <c r="EM484" s="29"/>
      <c r="EN484" s="29"/>
      <c r="EO484" s="29"/>
      <c r="EP484" s="29"/>
      <c r="EQ484" s="29"/>
      <c r="ER484" s="29"/>
      <c r="ES484" s="29"/>
      <c r="ET484" s="29"/>
      <c r="EU484" s="29"/>
      <c r="EV484" s="29"/>
      <c r="EW484" s="29"/>
      <c r="EX484" s="29"/>
      <c r="EY484" s="29"/>
      <c r="EZ484" s="29"/>
      <c r="FA484" s="29"/>
      <c r="FB484" s="29"/>
      <c r="FC484" s="29"/>
      <c r="FD484" s="29"/>
      <c r="FE484" s="29"/>
      <c r="FF484" s="29"/>
      <c r="FG484" s="29"/>
      <c r="FH484" s="29"/>
      <c r="FI484" s="29"/>
      <c r="FJ484" s="29"/>
      <c r="FK484" s="29"/>
      <c r="FL484" s="29"/>
      <c r="FM484" s="29"/>
      <c r="FN484" s="29"/>
    </row>
    <row r="485" spans="1:170" s="3" customFormat="1" ht="254.25" customHeight="1" x14ac:dyDescent="0.25">
      <c r="A485" s="78"/>
      <c r="B485" s="80" t="s">
        <v>91</v>
      </c>
      <c r="C485" s="99">
        <f>SUM(D485:H489)</f>
        <v>75</v>
      </c>
      <c r="D485" s="99">
        <v>15</v>
      </c>
      <c r="E485" s="99">
        <v>15</v>
      </c>
      <c r="F485" s="99">
        <v>15</v>
      </c>
      <c r="G485" s="99">
        <v>15</v>
      </c>
      <c r="H485" s="99">
        <v>15</v>
      </c>
      <c r="I485" s="104" t="s">
        <v>341</v>
      </c>
      <c r="J485" s="104" t="s">
        <v>327</v>
      </c>
      <c r="K485" s="17" t="s">
        <v>9</v>
      </c>
      <c r="L485" s="45">
        <v>0</v>
      </c>
      <c r="M485" s="45">
        <v>0</v>
      </c>
      <c r="N485" s="45">
        <v>0</v>
      </c>
      <c r="O485" s="45">
        <v>0</v>
      </c>
      <c r="P485" s="46">
        <v>0</v>
      </c>
      <c r="Q485" s="45">
        <v>0</v>
      </c>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c r="CU485" s="29"/>
      <c r="CV485" s="29"/>
      <c r="CW485" s="29"/>
      <c r="CX485" s="29"/>
      <c r="CY485" s="29"/>
      <c r="CZ485" s="29"/>
      <c r="DA485" s="29"/>
      <c r="DB485" s="29"/>
      <c r="DC485" s="29"/>
      <c r="DD485" s="29"/>
      <c r="DE485" s="29"/>
      <c r="DF485" s="29"/>
      <c r="DG485" s="29"/>
      <c r="DH485" s="29"/>
      <c r="DI485" s="29"/>
      <c r="DJ485" s="29"/>
      <c r="DK485" s="29"/>
      <c r="DL485" s="29"/>
      <c r="DM485" s="29"/>
      <c r="DN485" s="29"/>
      <c r="DO485" s="29"/>
      <c r="DP485" s="29"/>
      <c r="DQ485" s="29"/>
      <c r="DR485" s="29"/>
      <c r="DS485" s="29"/>
      <c r="DT485" s="29"/>
      <c r="DU485" s="29"/>
      <c r="DV485" s="29"/>
      <c r="DW485" s="29"/>
      <c r="DX485" s="29"/>
      <c r="DY485" s="29"/>
      <c r="DZ485" s="29"/>
      <c r="EA485" s="29"/>
      <c r="EB485" s="29"/>
      <c r="EC485" s="29"/>
      <c r="ED485" s="29"/>
      <c r="EE485" s="29"/>
      <c r="EF485" s="29"/>
      <c r="EG485" s="29"/>
      <c r="EH485" s="29"/>
      <c r="EI485" s="29"/>
      <c r="EJ485" s="29"/>
      <c r="EK485" s="29"/>
      <c r="EL485" s="29"/>
      <c r="EM485" s="29"/>
      <c r="EN485" s="29"/>
      <c r="EO485" s="29"/>
      <c r="EP485" s="29"/>
      <c r="EQ485" s="29"/>
      <c r="ER485" s="29"/>
      <c r="ES485" s="29"/>
      <c r="ET485" s="29"/>
      <c r="EU485" s="29"/>
      <c r="EV485" s="29"/>
      <c r="EW485" s="29"/>
      <c r="EX485" s="29"/>
      <c r="EY485" s="29"/>
      <c r="EZ485" s="29"/>
      <c r="FA485" s="29"/>
      <c r="FB485" s="29"/>
      <c r="FC485" s="29"/>
      <c r="FD485" s="29"/>
      <c r="FE485" s="29"/>
      <c r="FF485" s="29"/>
      <c r="FG485" s="29"/>
      <c r="FH485" s="29"/>
      <c r="FI485" s="29"/>
      <c r="FJ485" s="29"/>
      <c r="FK485" s="29"/>
      <c r="FL485" s="29"/>
      <c r="FM485" s="29"/>
      <c r="FN485" s="29"/>
    </row>
    <row r="486" spans="1:170" s="3" customFormat="1" ht="165.75" customHeight="1" x14ac:dyDescent="0.25">
      <c r="A486" s="78"/>
      <c r="B486" s="91"/>
      <c r="C486" s="100"/>
      <c r="D486" s="100"/>
      <c r="E486" s="100"/>
      <c r="F486" s="100"/>
      <c r="G486" s="100"/>
      <c r="H486" s="100"/>
      <c r="I486" s="105"/>
      <c r="J486" s="105"/>
      <c r="K486" s="17" t="s">
        <v>4</v>
      </c>
      <c r="L486" s="45">
        <v>0</v>
      </c>
      <c r="M486" s="45">
        <v>0</v>
      </c>
      <c r="N486" s="45">
        <v>0</v>
      </c>
      <c r="O486" s="45">
        <v>0</v>
      </c>
      <c r="P486" s="46">
        <v>0</v>
      </c>
      <c r="Q486" s="45">
        <v>0</v>
      </c>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29"/>
      <c r="EU486" s="29"/>
      <c r="EV486" s="29"/>
      <c r="EW486" s="29"/>
      <c r="EX486" s="29"/>
      <c r="EY486" s="29"/>
      <c r="EZ486" s="29"/>
      <c r="FA486" s="29"/>
      <c r="FB486" s="29"/>
      <c r="FC486" s="29"/>
      <c r="FD486" s="29"/>
      <c r="FE486" s="29"/>
      <c r="FF486" s="29"/>
      <c r="FG486" s="29"/>
      <c r="FH486" s="29"/>
      <c r="FI486" s="29"/>
      <c r="FJ486" s="29"/>
      <c r="FK486" s="29"/>
      <c r="FL486" s="29"/>
      <c r="FM486" s="29"/>
      <c r="FN486" s="29"/>
    </row>
    <row r="487" spans="1:170" s="3" customFormat="1" ht="372" hidden="1" customHeight="1" x14ac:dyDescent="0.25">
      <c r="A487" s="78"/>
      <c r="B487" s="91"/>
      <c r="C487" s="100"/>
      <c r="D487" s="100"/>
      <c r="E487" s="100"/>
      <c r="F487" s="100"/>
      <c r="G487" s="100"/>
      <c r="H487" s="100"/>
      <c r="I487" s="105"/>
      <c r="J487" s="105"/>
      <c r="K487" s="107" t="s">
        <v>21</v>
      </c>
      <c r="L487" s="45">
        <v>0</v>
      </c>
      <c r="M487" s="45">
        <v>0</v>
      </c>
      <c r="N487" s="45">
        <v>0</v>
      </c>
      <c r="O487" s="45">
        <v>0</v>
      </c>
      <c r="P487" s="46">
        <v>0</v>
      </c>
      <c r="Q487" s="45">
        <v>0</v>
      </c>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29"/>
      <c r="DL487" s="29"/>
      <c r="DM487" s="29"/>
      <c r="DN487" s="29"/>
      <c r="DO487" s="29"/>
      <c r="DP487" s="29"/>
      <c r="DQ487" s="29"/>
      <c r="DR487" s="29"/>
      <c r="DS487" s="29"/>
      <c r="DT487" s="29"/>
      <c r="DU487" s="29"/>
      <c r="DV487" s="29"/>
      <c r="DW487" s="29"/>
      <c r="DX487" s="29"/>
      <c r="DY487" s="29"/>
      <c r="DZ487" s="29"/>
      <c r="EA487" s="29"/>
      <c r="EB487" s="29"/>
      <c r="EC487" s="29"/>
      <c r="ED487" s="29"/>
      <c r="EE487" s="29"/>
      <c r="EF487" s="29"/>
      <c r="EG487" s="29"/>
      <c r="EH487" s="29"/>
      <c r="EI487" s="29"/>
      <c r="EJ487" s="29"/>
      <c r="EK487" s="29"/>
      <c r="EL487" s="29"/>
      <c r="EM487" s="29"/>
      <c r="EN487" s="29"/>
      <c r="EO487" s="29"/>
      <c r="EP487" s="29"/>
      <c r="EQ487" s="29"/>
      <c r="ER487" s="29"/>
      <c r="ES487" s="29"/>
      <c r="ET487" s="29"/>
      <c r="EU487" s="29"/>
      <c r="EV487" s="29"/>
      <c r="EW487" s="29"/>
      <c r="EX487" s="29"/>
      <c r="EY487" s="29"/>
      <c r="EZ487" s="29"/>
      <c r="FA487" s="29"/>
      <c r="FB487" s="29"/>
      <c r="FC487" s="29"/>
      <c r="FD487" s="29"/>
      <c r="FE487" s="29"/>
      <c r="FF487" s="29"/>
      <c r="FG487" s="29"/>
      <c r="FH487" s="29"/>
      <c r="FI487" s="29"/>
      <c r="FJ487" s="29"/>
      <c r="FK487" s="29"/>
      <c r="FL487" s="29"/>
      <c r="FM487" s="29"/>
      <c r="FN487" s="29"/>
    </row>
    <row r="488" spans="1:170" s="3" customFormat="1" ht="409.5" customHeight="1" x14ac:dyDescent="0.25">
      <c r="A488" s="78"/>
      <c r="B488" s="91"/>
      <c r="C488" s="100"/>
      <c r="D488" s="100"/>
      <c r="E488" s="100"/>
      <c r="F488" s="100"/>
      <c r="G488" s="100"/>
      <c r="H488" s="100"/>
      <c r="I488" s="105"/>
      <c r="J488" s="105"/>
      <c r="K488" s="107"/>
      <c r="L488" s="45">
        <v>0</v>
      </c>
      <c r="M488" s="45">
        <v>0</v>
      </c>
      <c r="N488" s="45">
        <v>0</v>
      </c>
      <c r="O488" s="45">
        <v>0</v>
      </c>
      <c r="P488" s="46">
        <v>0</v>
      </c>
      <c r="Q488" s="45">
        <v>0</v>
      </c>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c r="CU488" s="29"/>
      <c r="CV488" s="29"/>
      <c r="CW488" s="29"/>
      <c r="CX488" s="29"/>
      <c r="CY488" s="29"/>
      <c r="CZ488" s="29"/>
      <c r="DA488" s="29"/>
      <c r="DB488" s="29"/>
      <c r="DC488" s="29"/>
      <c r="DD488" s="29"/>
      <c r="DE488" s="29"/>
      <c r="DF488" s="29"/>
      <c r="DG488" s="29"/>
      <c r="DH488" s="29"/>
      <c r="DI488" s="29"/>
      <c r="DJ488" s="29"/>
      <c r="DK488" s="29"/>
      <c r="DL488" s="29"/>
      <c r="DM488" s="29"/>
      <c r="DN488" s="29"/>
      <c r="DO488" s="29"/>
      <c r="DP488" s="29"/>
      <c r="DQ488" s="29"/>
      <c r="DR488" s="29"/>
      <c r="DS488" s="29"/>
      <c r="DT488" s="29"/>
      <c r="DU488" s="29"/>
      <c r="DV488" s="29"/>
      <c r="DW488" s="29"/>
      <c r="DX488" s="29"/>
      <c r="DY488" s="29"/>
      <c r="DZ488" s="29"/>
      <c r="EA488" s="29"/>
      <c r="EB488" s="29"/>
      <c r="EC488" s="29"/>
      <c r="ED488" s="29"/>
      <c r="EE488" s="29"/>
      <c r="EF488" s="29"/>
      <c r="EG488" s="29"/>
      <c r="EH488" s="29"/>
      <c r="EI488" s="29"/>
      <c r="EJ488" s="29"/>
      <c r="EK488" s="29"/>
      <c r="EL488" s="29"/>
      <c r="EM488" s="29"/>
      <c r="EN488" s="29"/>
      <c r="EO488" s="29"/>
      <c r="EP488" s="29"/>
      <c r="EQ488" s="29"/>
      <c r="ER488" s="29"/>
      <c r="ES488" s="29"/>
      <c r="ET488" s="29"/>
      <c r="EU488" s="29"/>
      <c r="EV488" s="29"/>
      <c r="EW488" s="29"/>
      <c r="EX488" s="29"/>
      <c r="EY488" s="29"/>
      <c r="EZ488" s="29"/>
      <c r="FA488" s="29"/>
      <c r="FB488" s="29"/>
      <c r="FC488" s="29"/>
      <c r="FD488" s="29"/>
      <c r="FE488" s="29"/>
      <c r="FF488" s="29"/>
      <c r="FG488" s="29"/>
      <c r="FH488" s="29"/>
      <c r="FI488" s="29"/>
      <c r="FJ488" s="29"/>
      <c r="FK488" s="29"/>
      <c r="FL488" s="29"/>
      <c r="FM488" s="29"/>
      <c r="FN488" s="29"/>
    </row>
    <row r="489" spans="1:170" s="3" customFormat="1" ht="311.25" customHeight="1" x14ac:dyDescent="0.25">
      <c r="A489" s="79"/>
      <c r="B489" s="81"/>
      <c r="C489" s="101"/>
      <c r="D489" s="101"/>
      <c r="E489" s="101"/>
      <c r="F489" s="101"/>
      <c r="G489" s="101"/>
      <c r="H489" s="101"/>
      <c r="I489" s="106"/>
      <c r="J489" s="106"/>
      <c r="K489" s="65" t="s">
        <v>5</v>
      </c>
      <c r="L489" s="45">
        <v>0</v>
      </c>
      <c r="M489" s="45">
        <v>0</v>
      </c>
      <c r="N489" s="45">
        <v>0</v>
      </c>
      <c r="O489" s="45">
        <v>0</v>
      </c>
      <c r="P489" s="46">
        <v>0</v>
      </c>
      <c r="Q489" s="45">
        <v>0</v>
      </c>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c r="CU489" s="29"/>
      <c r="CV489" s="29"/>
      <c r="CW489" s="29"/>
      <c r="CX489" s="29"/>
      <c r="CY489" s="29"/>
      <c r="CZ489" s="29"/>
      <c r="DA489" s="29"/>
      <c r="DB489" s="29"/>
      <c r="DC489" s="29"/>
      <c r="DD489" s="29"/>
      <c r="DE489" s="29"/>
      <c r="DF489" s="29"/>
      <c r="DG489" s="29"/>
      <c r="DH489" s="29"/>
      <c r="DI489" s="29"/>
      <c r="DJ489" s="29"/>
      <c r="DK489" s="29"/>
      <c r="DL489" s="29"/>
      <c r="DM489" s="29"/>
      <c r="DN489" s="29"/>
      <c r="DO489" s="29"/>
      <c r="DP489" s="29"/>
      <c r="DQ489" s="29"/>
      <c r="DR489" s="29"/>
      <c r="DS489" s="29"/>
      <c r="DT489" s="29"/>
      <c r="DU489" s="29"/>
      <c r="DV489" s="29"/>
      <c r="DW489" s="29"/>
      <c r="DX489" s="29"/>
      <c r="DY489" s="29"/>
      <c r="DZ489" s="29"/>
      <c r="EA489" s="29"/>
      <c r="EB489" s="29"/>
      <c r="EC489" s="29"/>
      <c r="ED489" s="29"/>
      <c r="EE489" s="29"/>
      <c r="EF489" s="29"/>
      <c r="EG489" s="29"/>
      <c r="EH489" s="29"/>
      <c r="EI489" s="29"/>
      <c r="EJ489" s="29"/>
      <c r="EK489" s="29"/>
      <c r="EL489" s="29"/>
      <c r="EM489" s="29"/>
      <c r="EN489" s="29"/>
      <c r="EO489" s="29"/>
      <c r="EP489" s="29"/>
      <c r="EQ489" s="29"/>
      <c r="ER489" s="29"/>
      <c r="ES489" s="29"/>
      <c r="ET489" s="29"/>
      <c r="EU489" s="29"/>
      <c r="EV489" s="29"/>
      <c r="EW489" s="29"/>
      <c r="EX489" s="29"/>
      <c r="EY489" s="29"/>
      <c r="EZ489" s="29"/>
      <c r="FA489" s="29"/>
      <c r="FB489" s="29"/>
      <c r="FC489" s="29"/>
      <c r="FD489" s="29"/>
      <c r="FE489" s="29"/>
      <c r="FF489" s="29"/>
      <c r="FG489" s="29"/>
      <c r="FH489" s="29"/>
      <c r="FI489" s="29"/>
      <c r="FJ489" s="29"/>
      <c r="FK489" s="29"/>
      <c r="FL489" s="29"/>
      <c r="FM489" s="29"/>
      <c r="FN489" s="29"/>
    </row>
    <row r="490" spans="1:170" s="3" customFormat="1" ht="254.25" customHeight="1" x14ac:dyDescent="0.25">
      <c r="A490" s="77" t="s">
        <v>328</v>
      </c>
      <c r="B490" s="80" t="s">
        <v>92</v>
      </c>
      <c r="C490" s="99">
        <f>SUM(D490:H494)</f>
        <v>5</v>
      </c>
      <c r="D490" s="99">
        <v>1</v>
      </c>
      <c r="E490" s="99">
        <v>1</v>
      </c>
      <c r="F490" s="99">
        <v>1</v>
      </c>
      <c r="G490" s="99">
        <v>1</v>
      </c>
      <c r="H490" s="99">
        <v>1</v>
      </c>
      <c r="I490" s="104" t="s">
        <v>399</v>
      </c>
      <c r="J490" s="104" t="s">
        <v>97</v>
      </c>
      <c r="K490" s="17" t="s">
        <v>9</v>
      </c>
      <c r="L490" s="45">
        <v>0</v>
      </c>
      <c r="M490" s="45">
        <v>0</v>
      </c>
      <c r="N490" s="45">
        <v>0</v>
      </c>
      <c r="O490" s="45">
        <v>0</v>
      </c>
      <c r="P490" s="46">
        <v>0</v>
      </c>
      <c r="Q490" s="45">
        <v>0</v>
      </c>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c r="CU490" s="29"/>
      <c r="CV490" s="29"/>
      <c r="CW490" s="29"/>
      <c r="CX490" s="29"/>
      <c r="CY490" s="29"/>
      <c r="CZ490" s="29"/>
      <c r="DA490" s="29"/>
      <c r="DB490" s="29"/>
      <c r="DC490" s="29"/>
      <c r="DD490" s="29"/>
      <c r="DE490" s="29"/>
      <c r="DF490" s="29"/>
      <c r="DG490" s="29"/>
      <c r="DH490" s="29"/>
      <c r="DI490" s="29"/>
      <c r="DJ490" s="29"/>
      <c r="DK490" s="29"/>
      <c r="DL490" s="29"/>
      <c r="DM490" s="29"/>
      <c r="DN490" s="29"/>
      <c r="DO490" s="29"/>
      <c r="DP490" s="29"/>
      <c r="DQ490" s="29"/>
      <c r="DR490" s="29"/>
      <c r="DS490" s="29"/>
      <c r="DT490" s="29"/>
      <c r="DU490" s="29"/>
      <c r="DV490" s="29"/>
      <c r="DW490" s="29"/>
      <c r="DX490" s="29"/>
      <c r="DY490" s="29"/>
      <c r="DZ490" s="29"/>
      <c r="EA490" s="29"/>
      <c r="EB490" s="29"/>
      <c r="EC490" s="29"/>
      <c r="ED490" s="29"/>
      <c r="EE490" s="29"/>
      <c r="EF490" s="29"/>
      <c r="EG490" s="29"/>
      <c r="EH490" s="29"/>
      <c r="EI490" s="29"/>
      <c r="EJ490" s="29"/>
      <c r="EK490" s="29"/>
      <c r="EL490" s="29"/>
      <c r="EM490" s="29"/>
      <c r="EN490" s="29"/>
      <c r="EO490" s="29"/>
      <c r="EP490" s="29"/>
      <c r="EQ490" s="29"/>
      <c r="ER490" s="29"/>
      <c r="ES490" s="29"/>
      <c r="ET490" s="29"/>
      <c r="EU490" s="29"/>
      <c r="EV490" s="29"/>
      <c r="EW490" s="29"/>
      <c r="EX490" s="29"/>
      <c r="EY490" s="29"/>
      <c r="EZ490" s="29"/>
      <c r="FA490" s="29"/>
      <c r="FB490" s="29"/>
      <c r="FC490" s="29"/>
      <c r="FD490" s="29"/>
      <c r="FE490" s="29"/>
      <c r="FF490" s="29"/>
      <c r="FG490" s="29"/>
      <c r="FH490" s="29"/>
      <c r="FI490" s="29"/>
      <c r="FJ490" s="29"/>
      <c r="FK490" s="29"/>
      <c r="FL490" s="29"/>
      <c r="FM490" s="29"/>
      <c r="FN490" s="29"/>
    </row>
    <row r="491" spans="1:170" s="3" customFormat="1" ht="165.75" customHeight="1" x14ac:dyDescent="0.25">
      <c r="A491" s="78"/>
      <c r="B491" s="91"/>
      <c r="C491" s="100"/>
      <c r="D491" s="100"/>
      <c r="E491" s="100"/>
      <c r="F491" s="100"/>
      <c r="G491" s="100"/>
      <c r="H491" s="100"/>
      <c r="I491" s="105"/>
      <c r="J491" s="105"/>
      <c r="K491" s="17" t="s">
        <v>4</v>
      </c>
      <c r="L491" s="73">
        <v>0</v>
      </c>
      <c r="M491" s="45">
        <v>0</v>
      </c>
      <c r="N491" s="45">
        <v>0</v>
      </c>
      <c r="O491" s="45">
        <v>0</v>
      </c>
      <c r="P491" s="46">
        <v>0</v>
      </c>
      <c r="Q491" s="45">
        <v>0</v>
      </c>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c r="CU491" s="29"/>
      <c r="CV491" s="29"/>
      <c r="CW491" s="29"/>
      <c r="CX491" s="29"/>
      <c r="CY491" s="29"/>
      <c r="CZ491" s="29"/>
      <c r="DA491" s="29"/>
      <c r="DB491" s="29"/>
      <c r="DC491" s="29"/>
      <c r="DD491" s="29"/>
      <c r="DE491" s="29"/>
      <c r="DF491" s="29"/>
      <c r="DG491" s="29"/>
      <c r="DH491" s="29"/>
      <c r="DI491" s="29"/>
      <c r="DJ491" s="29"/>
      <c r="DK491" s="29"/>
      <c r="DL491" s="29"/>
      <c r="DM491" s="29"/>
      <c r="DN491" s="29"/>
      <c r="DO491" s="29"/>
      <c r="DP491" s="29"/>
      <c r="DQ491" s="29"/>
      <c r="DR491" s="29"/>
      <c r="DS491" s="29"/>
      <c r="DT491" s="29"/>
      <c r="DU491" s="29"/>
      <c r="DV491" s="29"/>
      <c r="DW491" s="29"/>
      <c r="DX491" s="29"/>
      <c r="DY491" s="29"/>
      <c r="DZ491" s="29"/>
      <c r="EA491" s="29"/>
      <c r="EB491" s="29"/>
      <c r="EC491" s="29"/>
      <c r="ED491" s="29"/>
      <c r="EE491" s="29"/>
      <c r="EF491" s="29"/>
      <c r="EG491" s="29"/>
      <c r="EH491" s="29"/>
      <c r="EI491" s="29"/>
      <c r="EJ491" s="29"/>
      <c r="EK491" s="29"/>
      <c r="EL491" s="29"/>
      <c r="EM491" s="29"/>
      <c r="EN491" s="29"/>
      <c r="EO491" s="29"/>
      <c r="EP491" s="29"/>
      <c r="EQ491" s="29"/>
      <c r="ER491" s="29"/>
      <c r="ES491" s="29"/>
      <c r="ET491" s="29"/>
      <c r="EU491" s="29"/>
      <c r="EV491" s="29"/>
      <c r="EW491" s="29"/>
      <c r="EX491" s="29"/>
      <c r="EY491" s="29"/>
      <c r="EZ491" s="29"/>
      <c r="FA491" s="29"/>
      <c r="FB491" s="29"/>
      <c r="FC491" s="29"/>
      <c r="FD491" s="29"/>
      <c r="FE491" s="29"/>
      <c r="FF491" s="29"/>
      <c r="FG491" s="29"/>
      <c r="FH491" s="29"/>
      <c r="FI491" s="29"/>
      <c r="FJ491" s="29"/>
      <c r="FK491" s="29"/>
      <c r="FL491" s="29"/>
      <c r="FM491" s="29"/>
      <c r="FN491" s="29"/>
    </row>
    <row r="492" spans="1:170" s="3" customFormat="1" ht="372" hidden="1" customHeight="1" x14ac:dyDescent="0.25">
      <c r="A492" s="78"/>
      <c r="B492" s="91"/>
      <c r="C492" s="100"/>
      <c r="D492" s="100"/>
      <c r="E492" s="100"/>
      <c r="F492" s="100"/>
      <c r="G492" s="100"/>
      <c r="H492" s="100"/>
      <c r="I492" s="105"/>
      <c r="J492" s="105"/>
      <c r="K492" s="107" t="s">
        <v>21</v>
      </c>
      <c r="L492" s="73"/>
      <c r="M492" s="45">
        <v>0</v>
      </c>
      <c r="N492" s="45">
        <v>0</v>
      </c>
      <c r="O492" s="45">
        <v>0</v>
      </c>
      <c r="P492" s="46">
        <v>0</v>
      </c>
      <c r="Q492" s="45">
        <v>0</v>
      </c>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29"/>
      <c r="DL492" s="29"/>
      <c r="DM492" s="29"/>
      <c r="DN492" s="29"/>
      <c r="DO492" s="29"/>
      <c r="DP492" s="29"/>
      <c r="DQ492" s="29"/>
      <c r="DR492" s="29"/>
      <c r="DS492" s="29"/>
      <c r="DT492" s="29"/>
      <c r="DU492" s="29"/>
      <c r="DV492" s="29"/>
      <c r="DW492" s="29"/>
      <c r="DX492" s="29"/>
      <c r="DY492" s="29"/>
      <c r="DZ492" s="29"/>
      <c r="EA492" s="29"/>
      <c r="EB492" s="29"/>
      <c r="EC492" s="29"/>
      <c r="ED492" s="29"/>
      <c r="EE492" s="29"/>
      <c r="EF492" s="29"/>
      <c r="EG492" s="29"/>
      <c r="EH492" s="29"/>
      <c r="EI492" s="29"/>
      <c r="EJ492" s="29"/>
      <c r="EK492" s="29"/>
      <c r="EL492" s="29"/>
      <c r="EM492" s="29"/>
      <c r="EN492" s="29"/>
      <c r="EO492" s="29"/>
      <c r="EP492" s="29"/>
      <c r="EQ492" s="29"/>
      <c r="ER492" s="29"/>
      <c r="ES492" s="29"/>
      <c r="ET492" s="29"/>
      <c r="EU492" s="29"/>
      <c r="EV492" s="29"/>
      <c r="EW492" s="29"/>
      <c r="EX492" s="29"/>
      <c r="EY492" s="29"/>
      <c r="EZ492" s="29"/>
      <c r="FA492" s="29"/>
      <c r="FB492" s="29"/>
      <c r="FC492" s="29"/>
      <c r="FD492" s="29"/>
      <c r="FE492" s="29"/>
      <c r="FF492" s="29"/>
      <c r="FG492" s="29"/>
      <c r="FH492" s="29"/>
      <c r="FI492" s="29"/>
      <c r="FJ492" s="29"/>
      <c r="FK492" s="29"/>
      <c r="FL492" s="29"/>
      <c r="FM492" s="29"/>
      <c r="FN492" s="29"/>
    </row>
    <row r="493" spans="1:170" s="3" customFormat="1" ht="291.75" customHeight="1" x14ac:dyDescent="0.25">
      <c r="A493" s="78"/>
      <c r="B493" s="91"/>
      <c r="C493" s="100"/>
      <c r="D493" s="100"/>
      <c r="E493" s="100"/>
      <c r="F493" s="100"/>
      <c r="G493" s="100"/>
      <c r="H493" s="100"/>
      <c r="I493" s="105"/>
      <c r="J493" s="105"/>
      <c r="K493" s="107"/>
      <c r="L493" s="45">
        <v>0</v>
      </c>
      <c r="M493" s="45">
        <v>0</v>
      </c>
      <c r="N493" s="45">
        <v>0</v>
      </c>
      <c r="O493" s="45">
        <v>0</v>
      </c>
      <c r="P493" s="46">
        <v>0</v>
      </c>
      <c r="Q493" s="45">
        <v>0</v>
      </c>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c r="CU493" s="29"/>
      <c r="CV493" s="29"/>
      <c r="CW493" s="29"/>
      <c r="CX493" s="29"/>
      <c r="CY493" s="29"/>
      <c r="CZ493" s="29"/>
      <c r="DA493" s="29"/>
      <c r="DB493" s="29"/>
      <c r="DC493" s="29"/>
      <c r="DD493" s="29"/>
      <c r="DE493" s="29"/>
      <c r="DF493" s="29"/>
      <c r="DG493" s="29"/>
      <c r="DH493" s="29"/>
      <c r="DI493" s="29"/>
      <c r="DJ493" s="29"/>
      <c r="DK493" s="29"/>
      <c r="DL493" s="29"/>
      <c r="DM493" s="29"/>
      <c r="DN493" s="29"/>
      <c r="DO493" s="29"/>
      <c r="DP493" s="29"/>
      <c r="DQ493" s="29"/>
      <c r="DR493" s="29"/>
      <c r="DS493" s="29"/>
      <c r="DT493" s="29"/>
      <c r="DU493" s="29"/>
      <c r="DV493" s="29"/>
      <c r="DW493" s="29"/>
      <c r="DX493" s="29"/>
      <c r="DY493" s="29"/>
      <c r="DZ493" s="29"/>
      <c r="EA493" s="29"/>
      <c r="EB493" s="29"/>
      <c r="EC493" s="29"/>
      <c r="ED493" s="29"/>
      <c r="EE493" s="29"/>
      <c r="EF493" s="29"/>
      <c r="EG493" s="29"/>
      <c r="EH493" s="29"/>
      <c r="EI493" s="29"/>
      <c r="EJ493" s="29"/>
      <c r="EK493" s="29"/>
      <c r="EL493" s="29"/>
      <c r="EM493" s="29"/>
      <c r="EN493" s="29"/>
      <c r="EO493" s="29"/>
      <c r="EP493" s="29"/>
      <c r="EQ493" s="29"/>
      <c r="ER493" s="29"/>
      <c r="ES493" s="29"/>
      <c r="ET493" s="29"/>
      <c r="EU493" s="29"/>
      <c r="EV493" s="29"/>
      <c r="EW493" s="29"/>
      <c r="EX493" s="29"/>
      <c r="EY493" s="29"/>
      <c r="EZ493" s="29"/>
      <c r="FA493" s="29"/>
      <c r="FB493" s="29"/>
      <c r="FC493" s="29"/>
      <c r="FD493" s="29"/>
      <c r="FE493" s="29"/>
      <c r="FF493" s="29"/>
      <c r="FG493" s="29"/>
      <c r="FH493" s="29"/>
      <c r="FI493" s="29"/>
      <c r="FJ493" s="29"/>
      <c r="FK493" s="29"/>
      <c r="FL493" s="29"/>
      <c r="FM493" s="29"/>
      <c r="FN493" s="29"/>
    </row>
    <row r="494" spans="1:170" s="3" customFormat="1" ht="278.25" customHeight="1" x14ac:dyDescent="0.25">
      <c r="A494" s="79"/>
      <c r="B494" s="81"/>
      <c r="C494" s="101"/>
      <c r="D494" s="101"/>
      <c r="E494" s="101"/>
      <c r="F494" s="101"/>
      <c r="G494" s="101"/>
      <c r="H494" s="101"/>
      <c r="I494" s="106"/>
      <c r="J494" s="106"/>
      <c r="K494" s="65" t="s">
        <v>5</v>
      </c>
      <c r="L494" s="45">
        <v>0</v>
      </c>
      <c r="M494" s="45">
        <v>0</v>
      </c>
      <c r="N494" s="45">
        <v>0</v>
      </c>
      <c r="O494" s="45">
        <v>0</v>
      </c>
      <c r="P494" s="46">
        <v>0</v>
      </c>
      <c r="Q494" s="45">
        <v>0</v>
      </c>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29"/>
      <c r="DL494" s="29"/>
      <c r="DM494" s="29"/>
      <c r="DN494" s="29"/>
      <c r="DO494" s="29"/>
      <c r="DP494" s="29"/>
      <c r="DQ494" s="29"/>
      <c r="DR494" s="29"/>
      <c r="DS494" s="29"/>
      <c r="DT494" s="29"/>
      <c r="DU494" s="29"/>
      <c r="DV494" s="29"/>
      <c r="DW494" s="29"/>
      <c r="DX494" s="29"/>
      <c r="DY494" s="29"/>
      <c r="DZ494" s="29"/>
      <c r="EA494" s="29"/>
      <c r="EB494" s="29"/>
      <c r="EC494" s="29"/>
      <c r="ED494" s="29"/>
      <c r="EE494" s="29"/>
      <c r="EF494" s="29"/>
      <c r="EG494" s="29"/>
      <c r="EH494" s="29"/>
      <c r="EI494" s="29"/>
      <c r="EJ494" s="29"/>
      <c r="EK494" s="29"/>
      <c r="EL494" s="29"/>
      <c r="EM494" s="29"/>
      <c r="EN494" s="29"/>
      <c r="EO494" s="29"/>
      <c r="EP494" s="29"/>
      <c r="EQ494" s="29"/>
      <c r="ER494" s="29"/>
      <c r="ES494" s="29"/>
      <c r="ET494" s="29"/>
      <c r="EU494" s="29"/>
      <c r="EV494" s="29"/>
      <c r="EW494" s="29"/>
      <c r="EX494" s="29"/>
      <c r="EY494" s="29"/>
      <c r="EZ494" s="29"/>
      <c r="FA494" s="29"/>
      <c r="FB494" s="29"/>
      <c r="FC494" s="29"/>
      <c r="FD494" s="29"/>
      <c r="FE494" s="29"/>
      <c r="FF494" s="29"/>
      <c r="FG494" s="29"/>
      <c r="FH494" s="29"/>
      <c r="FI494" s="29"/>
      <c r="FJ494" s="29"/>
      <c r="FK494" s="29"/>
      <c r="FL494" s="29"/>
      <c r="FM494" s="29"/>
      <c r="FN494" s="29"/>
    </row>
    <row r="495" spans="1:170" s="3" customFormat="1" ht="222" customHeight="1" x14ac:dyDescent="0.25">
      <c r="A495" s="77" t="s">
        <v>93</v>
      </c>
      <c r="B495" s="80" t="s">
        <v>191</v>
      </c>
      <c r="C495" s="99">
        <f>SUM(D495:H499)</f>
        <v>32</v>
      </c>
      <c r="D495" s="99">
        <v>5</v>
      </c>
      <c r="E495" s="99">
        <v>5</v>
      </c>
      <c r="F495" s="99">
        <v>7</v>
      </c>
      <c r="G495" s="99">
        <v>7</v>
      </c>
      <c r="H495" s="99">
        <v>8</v>
      </c>
      <c r="I495" s="104" t="s">
        <v>329</v>
      </c>
      <c r="J495" s="104" t="s">
        <v>97</v>
      </c>
      <c r="K495" s="17" t="s">
        <v>9</v>
      </c>
      <c r="L495" s="45">
        <v>0</v>
      </c>
      <c r="M495" s="45">
        <v>0</v>
      </c>
      <c r="N495" s="45">
        <v>0</v>
      </c>
      <c r="O495" s="45">
        <v>0</v>
      </c>
      <c r="P495" s="46">
        <v>0</v>
      </c>
      <c r="Q495" s="45">
        <v>0</v>
      </c>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29"/>
      <c r="CC495" s="29"/>
      <c r="CD495" s="29"/>
      <c r="CE495" s="29"/>
      <c r="CF495" s="29"/>
      <c r="CG495" s="29"/>
      <c r="CH495" s="29"/>
      <c r="CI495" s="29"/>
      <c r="CJ495" s="29"/>
      <c r="CK495" s="29"/>
      <c r="CL495" s="29"/>
      <c r="CM495" s="29"/>
      <c r="CN495" s="29"/>
      <c r="CO495" s="29"/>
      <c r="CP495" s="29"/>
      <c r="CQ495" s="29"/>
      <c r="CR495" s="29"/>
      <c r="CS495" s="29"/>
      <c r="CT495" s="29"/>
      <c r="CU495" s="29"/>
      <c r="CV495" s="29"/>
      <c r="CW495" s="29"/>
      <c r="CX495" s="29"/>
      <c r="CY495" s="29"/>
      <c r="CZ495" s="29"/>
      <c r="DA495" s="29"/>
      <c r="DB495" s="29"/>
      <c r="DC495" s="29"/>
      <c r="DD495" s="29"/>
      <c r="DE495" s="29"/>
      <c r="DF495" s="29"/>
      <c r="DG495" s="29"/>
      <c r="DH495" s="29"/>
      <c r="DI495" s="29"/>
      <c r="DJ495" s="29"/>
      <c r="DK495" s="29"/>
      <c r="DL495" s="29"/>
      <c r="DM495" s="29"/>
      <c r="DN495" s="29"/>
      <c r="DO495" s="29"/>
      <c r="DP495" s="29"/>
      <c r="DQ495" s="29"/>
      <c r="DR495" s="29"/>
      <c r="DS495" s="29"/>
      <c r="DT495" s="29"/>
      <c r="DU495" s="29"/>
      <c r="DV495" s="29"/>
      <c r="DW495" s="29"/>
      <c r="DX495" s="29"/>
      <c r="DY495" s="29"/>
      <c r="DZ495" s="29"/>
      <c r="EA495" s="29"/>
      <c r="EB495" s="29"/>
      <c r="EC495" s="29"/>
      <c r="ED495" s="29"/>
      <c r="EE495" s="29"/>
      <c r="EF495" s="29"/>
      <c r="EG495" s="29"/>
      <c r="EH495" s="29"/>
      <c r="EI495" s="29"/>
      <c r="EJ495" s="29"/>
      <c r="EK495" s="29"/>
      <c r="EL495" s="29"/>
      <c r="EM495" s="29"/>
      <c r="EN495" s="29"/>
      <c r="EO495" s="29"/>
      <c r="EP495" s="29"/>
      <c r="EQ495" s="29"/>
      <c r="ER495" s="29"/>
      <c r="ES495" s="29"/>
      <c r="ET495" s="29"/>
      <c r="EU495" s="29"/>
      <c r="EV495" s="29"/>
      <c r="EW495" s="29"/>
      <c r="EX495" s="29"/>
      <c r="EY495" s="29"/>
      <c r="EZ495" s="29"/>
      <c r="FA495" s="29"/>
      <c r="FB495" s="29"/>
      <c r="FC495" s="29"/>
      <c r="FD495" s="29"/>
      <c r="FE495" s="29"/>
      <c r="FF495" s="29"/>
      <c r="FG495" s="29"/>
      <c r="FH495" s="29"/>
      <c r="FI495" s="29"/>
      <c r="FJ495" s="29"/>
      <c r="FK495" s="29"/>
      <c r="FL495" s="29"/>
      <c r="FM495" s="29"/>
      <c r="FN495" s="29"/>
    </row>
    <row r="496" spans="1:170" s="3" customFormat="1" ht="165.75" customHeight="1" x14ac:dyDescent="0.25">
      <c r="A496" s="78"/>
      <c r="B496" s="91"/>
      <c r="C496" s="100"/>
      <c r="D496" s="100"/>
      <c r="E496" s="100"/>
      <c r="F496" s="100"/>
      <c r="G496" s="100"/>
      <c r="H496" s="100"/>
      <c r="I496" s="105"/>
      <c r="J496" s="105"/>
      <c r="K496" s="17" t="s">
        <v>4</v>
      </c>
      <c r="L496" s="73">
        <v>0</v>
      </c>
      <c r="M496" s="45">
        <v>0</v>
      </c>
      <c r="N496" s="45">
        <v>0</v>
      </c>
      <c r="O496" s="45">
        <v>0</v>
      </c>
      <c r="P496" s="46">
        <v>0</v>
      </c>
      <c r="Q496" s="45">
        <v>0</v>
      </c>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c r="FE496" s="29"/>
      <c r="FF496" s="29"/>
      <c r="FG496" s="29"/>
      <c r="FH496" s="29"/>
      <c r="FI496" s="29"/>
      <c r="FJ496" s="29"/>
      <c r="FK496" s="29"/>
      <c r="FL496" s="29"/>
      <c r="FM496" s="29"/>
      <c r="FN496" s="29"/>
    </row>
    <row r="497" spans="1:170" s="3" customFormat="1" ht="372" hidden="1" customHeight="1" x14ac:dyDescent="0.25">
      <c r="A497" s="78"/>
      <c r="B497" s="91"/>
      <c r="C497" s="100"/>
      <c r="D497" s="100"/>
      <c r="E497" s="100"/>
      <c r="F497" s="100"/>
      <c r="G497" s="100"/>
      <c r="H497" s="100"/>
      <c r="I497" s="105"/>
      <c r="J497" s="105"/>
      <c r="K497" s="107" t="s">
        <v>21</v>
      </c>
      <c r="L497" s="73"/>
      <c r="M497" s="45">
        <v>0</v>
      </c>
      <c r="N497" s="45">
        <v>0</v>
      </c>
      <c r="O497" s="45">
        <v>0</v>
      </c>
      <c r="P497" s="46">
        <v>0</v>
      </c>
      <c r="Q497" s="45">
        <v>0</v>
      </c>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29"/>
      <c r="CN497" s="29"/>
      <c r="CO497" s="29"/>
      <c r="CP497" s="29"/>
      <c r="CQ497" s="29"/>
      <c r="CR497" s="29"/>
      <c r="CS497" s="29"/>
      <c r="CT497" s="29"/>
      <c r="CU497" s="29"/>
      <c r="CV497" s="29"/>
      <c r="CW497" s="29"/>
      <c r="CX497" s="29"/>
      <c r="CY497" s="29"/>
      <c r="CZ497" s="29"/>
      <c r="DA497" s="29"/>
      <c r="DB497" s="29"/>
      <c r="DC497" s="29"/>
      <c r="DD497" s="29"/>
      <c r="DE497" s="29"/>
      <c r="DF497" s="29"/>
      <c r="DG497" s="29"/>
      <c r="DH497" s="29"/>
      <c r="DI497" s="29"/>
      <c r="DJ497" s="29"/>
      <c r="DK497" s="29"/>
      <c r="DL497" s="29"/>
      <c r="DM497" s="29"/>
      <c r="DN497" s="29"/>
      <c r="DO497" s="29"/>
      <c r="DP497" s="29"/>
      <c r="DQ497" s="29"/>
      <c r="DR497" s="29"/>
      <c r="DS497" s="29"/>
      <c r="DT497" s="29"/>
      <c r="DU497" s="29"/>
      <c r="DV497" s="29"/>
      <c r="DW497" s="29"/>
      <c r="DX497" s="29"/>
      <c r="DY497" s="29"/>
      <c r="DZ497" s="29"/>
      <c r="EA497" s="29"/>
      <c r="EB497" s="29"/>
      <c r="EC497" s="29"/>
      <c r="ED497" s="29"/>
      <c r="EE497" s="29"/>
      <c r="EF497" s="29"/>
      <c r="EG497" s="29"/>
      <c r="EH497" s="29"/>
      <c r="EI497" s="29"/>
      <c r="EJ497" s="29"/>
      <c r="EK497" s="29"/>
      <c r="EL497" s="29"/>
      <c r="EM497" s="29"/>
      <c r="EN497" s="29"/>
      <c r="EO497" s="29"/>
      <c r="EP497" s="29"/>
      <c r="EQ497" s="29"/>
      <c r="ER497" s="29"/>
      <c r="ES497" s="29"/>
      <c r="ET497" s="29"/>
      <c r="EU497" s="29"/>
      <c r="EV497" s="29"/>
      <c r="EW497" s="29"/>
      <c r="EX497" s="29"/>
      <c r="EY497" s="29"/>
      <c r="EZ497" s="29"/>
      <c r="FA497" s="29"/>
      <c r="FB497" s="29"/>
      <c r="FC497" s="29"/>
      <c r="FD497" s="29"/>
      <c r="FE497" s="29"/>
      <c r="FF497" s="29"/>
      <c r="FG497" s="29"/>
      <c r="FH497" s="29"/>
      <c r="FI497" s="29"/>
      <c r="FJ497" s="29"/>
      <c r="FK497" s="29"/>
      <c r="FL497" s="29"/>
      <c r="FM497" s="29"/>
      <c r="FN497" s="29"/>
    </row>
    <row r="498" spans="1:170" s="3" customFormat="1" ht="274.5" customHeight="1" x14ac:dyDescent="0.25">
      <c r="A498" s="78"/>
      <c r="B498" s="91"/>
      <c r="C498" s="100"/>
      <c r="D498" s="100"/>
      <c r="E498" s="100"/>
      <c r="F498" s="100"/>
      <c r="G498" s="100"/>
      <c r="H498" s="100"/>
      <c r="I498" s="105"/>
      <c r="J498" s="105"/>
      <c r="K498" s="107"/>
      <c r="L498" s="45">
        <v>0</v>
      </c>
      <c r="M498" s="45">
        <v>0</v>
      </c>
      <c r="N498" s="45">
        <v>0</v>
      </c>
      <c r="O498" s="45">
        <v>0</v>
      </c>
      <c r="P498" s="46">
        <v>0</v>
      </c>
      <c r="Q498" s="45">
        <v>0</v>
      </c>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c r="DK498" s="29"/>
      <c r="DL498" s="29"/>
      <c r="DM498" s="29"/>
      <c r="DN498" s="29"/>
      <c r="DO498" s="29"/>
      <c r="DP498" s="29"/>
      <c r="DQ498" s="29"/>
      <c r="DR498" s="29"/>
      <c r="DS498" s="29"/>
      <c r="DT498" s="29"/>
      <c r="DU498" s="29"/>
      <c r="DV498" s="29"/>
      <c r="DW498" s="29"/>
      <c r="DX498" s="29"/>
      <c r="DY498" s="29"/>
      <c r="DZ498" s="29"/>
      <c r="EA498" s="29"/>
      <c r="EB498" s="29"/>
      <c r="EC498" s="29"/>
      <c r="ED498" s="29"/>
      <c r="EE498" s="29"/>
      <c r="EF498" s="29"/>
      <c r="EG498" s="29"/>
      <c r="EH498" s="29"/>
      <c r="EI498" s="29"/>
      <c r="EJ498" s="29"/>
      <c r="EK498" s="29"/>
      <c r="EL498" s="29"/>
      <c r="EM498" s="29"/>
      <c r="EN498" s="29"/>
      <c r="EO498" s="29"/>
      <c r="EP498" s="29"/>
      <c r="EQ498" s="29"/>
      <c r="ER498" s="29"/>
      <c r="ES498" s="29"/>
      <c r="ET498" s="29"/>
      <c r="EU498" s="29"/>
      <c r="EV498" s="29"/>
      <c r="EW498" s="29"/>
      <c r="EX498" s="29"/>
      <c r="EY498" s="29"/>
      <c r="EZ498" s="29"/>
      <c r="FA498" s="29"/>
      <c r="FB498" s="29"/>
      <c r="FC498" s="29"/>
      <c r="FD498" s="29"/>
      <c r="FE498" s="29"/>
      <c r="FF498" s="29"/>
      <c r="FG498" s="29"/>
      <c r="FH498" s="29"/>
      <c r="FI498" s="29"/>
      <c r="FJ498" s="29"/>
      <c r="FK498" s="29"/>
      <c r="FL498" s="29"/>
      <c r="FM498" s="29"/>
      <c r="FN498" s="29"/>
    </row>
    <row r="499" spans="1:170" s="3" customFormat="1" ht="181.5" customHeight="1" x14ac:dyDescent="0.25">
      <c r="A499" s="78"/>
      <c r="B499" s="81"/>
      <c r="C499" s="101"/>
      <c r="D499" s="101"/>
      <c r="E499" s="101"/>
      <c r="F499" s="101"/>
      <c r="G499" s="101"/>
      <c r="H499" s="101"/>
      <c r="I499" s="106"/>
      <c r="J499" s="106"/>
      <c r="K499" s="65" t="s">
        <v>5</v>
      </c>
      <c r="L499" s="45">
        <v>0</v>
      </c>
      <c r="M499" s="45">
        <v>0</v>
      </c>
      <c r="N499" s="45">
        <v>0</v>
      </c>
      <c r="O499" s="45">
        <v>0</v>
      </c>
      <c r="P499" s="46">
        <v>0</v>
      </c>
      <c r="Q499" s="45">
        <v>0</v>
      </c>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29"/>
      <c r="CN499" s="29"/>
      <c r="CO499" s="29"/>
      <c r="CP499" s="29"/>
      <c r="CQ499" s="29"/>
      <c r="CR499" s="29"/>
      <c r="CS499" s="29"/>
      <c r="CT499" s="29"/>
      <c r="CU499" s="29"/>
      <c r="CV499" s="29"/>
      <c r="CW499" s="29"/>
      <c r="CX499" s="29"/>
      <c r="CY499" s="29"/>
      <c r="CZ499" s="29"/>
      <c r="DA499" s="29"/>
      <c r="DB499" s="29"/>
      <c r="DC499" s="29"/>
      <c r="DD499" s="29"/>
      <c r="DE499" s="29"/>
      <c r="DF499" s="29"/>
      <c r="DG499" s="29"/>
      <c r="DH499" s="29"/>
      <c r="DI499" s="29"/>
      <c r="DJ499" s="29"/>
      <c r="DK499" s="29"/>
      <c r="DL499" s="29"/>
      <c r="DM499" s="29"/>
      <c r="DN499" s="29"/>
      <c r="DO499" s="29"/>
      <c r="DP499" s="29"/>
      <c r="DQ499" s="29"/>
      <c r="DR499" s="29"/>
      <c r="DS499" s="29"/>
      <c r="DT499" s="29"/>
      <c r="DU499" s="29"/>
      <c r="DV499" s="29"/>
      <c r="DW499" s="29"/>
      <c r="DX499" s="29"/>
      <c r="DY499" s="29"/>
      <c r="DZ499" s="29"/>
      <c r="EA499" s="29"/>
      <c r="EB499" s="29"/>
      <c r="EC499" s="29"/>
      <c r="ED499" s="29"/>
      <c r="EE499" s="29"/>
      <c r="EF499" s="29"/>
      <c r="EG499" s="29"/>
      <c r="EH499" s="29"/>
      <c r="EI499" s="29"/>
      <c r="EJ499" s="29"/>
      <c r="EK499" s="29"/>
      <c r="EL499" s="29"/>
      <c r="EM499" s="29"/>
      <c r="EN499" s="29"/>
      <c r="EO499" s="29"/>
      <c r="EP499" s="29"/>
      <c r="EQ499" s="29"/>
      <c r="ER499" s="29"/>
      <c r="ES499" s="29"/>
      <c r="ET499" s="29"/>
      <c r="EU499" s="29"/>
      <c r="EV499" s="29"/>
      <c r="EW499" s="29"/>
      <c r="EX499" s="29"/>
      <c r="EY499" s="29"/>
      <c r="EZ499" s="29"/>
      <c r="FA499" s="29"/>
      <c r="FB499" s="29"/>
      <c r="FC499" s="29"/>
      <c r="FD499" s="29"/>
      <c r="FE499" s="29"/>
      <c r="FF499" s="29"/>
      <c r="FG499" s="29"/>
      <c r="FH499" s="29"/>
      <c r="FI499" s="29"/>
      <c r="FJ499" s="29"/>
      <c r="FK499" s="29"/>
      <c r="FL499" s="29"/>
      <c r="FM499" s="29"/>
      <c r="FN499" s="29"/>
    </row>
    <row r="500" spans="1:170" s="3" customFormat="1" ht="254.25" customHeight="1" x14ac:dyDescent="0.25">
      <c r="A500" s="78"/>
      <c r="B500" s="80" t="s">
        <v>331</v>
      </c>
      <c r="C500" s="99">
        <f>SUM(D500:H504)</f>
        <v>140</v>
      </c>
      <c r="D500" s="99">
        <v>25</v>
      </c>
      <c r="E500" s="99">
        <v>25</v>
      </c>
      <c r="F500" s="99">
        <v>30</v>
      </c>
      <c r="G500" s="99">
        <v>30</v>
      </c>
      <c r="H500" s="99">
        <v>30</v>
      </c>
      <c r="I500" s="104" t="s">
        <v>330</v>
      </c>
      <c r="J500" s="104" t="s">
        <v>149</v>
      </c>
      <c r="K500" s="17" t="s">
        <v>9</v>
      </c>
      <c r="L500" s="45">
        <v>0</v>
      </c>
      <c r="M500" s="45">
        <v>0</v>
      </c>
      <c r="N500" s="45">
        <v>0</v>
      </c>
      <c r="O500" s="45">
        <v>0</v>
      </c>
      <c r="P500" s="46">
        <v>0</v>
      </c>
      <c r="Q500" s="45">
        <v>0</v>
      </c>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29"/>
      <c r="CN500" s="29"/>
      <c r="CO500" s="29"/>
      <c r="CP500" s="29"/>
      <c r="CQ500" s="29"/>
      <c r="CR500" s="29"/>
      <c r="CS500" s="29"/>
      <c r="CT500" s="29"/>
      <c r="CU500" s="29"/>
      <c r="CV500" s="29"/>
      <c r="CW500" s="29"/>
      <c r="CX500" s="29"/>
      <c r="CY500" s="29"/>
      <c r="CZ500" s="29"/>
      <c r="DA500" s="29"/>
      <c r="DB500" s="29"/>
      <c r="DC500" s="29"/>
      <c r="DD500" s="29"/>
      <c r="DE500" s="29"/>
      <c r="DF500" s="29"/>
      <c r="DG500" s="29"/>
      <c r="DH500" s="29"/>
      <c r="DI500" s="29"/>
      <c r="DJ500" s="29"/>
      <c r="DK500" s="29"/>
      <c r="DL500" s="29"/>
      <c r="DM500" s="29"/>
      <c r="DN500" s="29"/>
      <c r="DO500" s="29"/>
      <c r="DP500" s="29"/>
      <c r="DQ500" s="29"/>
      <c r="DR500" s="29"/>
      <c r="DS500" s="29"/>
      <c r="DT500" s="29"/>
      <c r="DU500" s="29"/>
      <c r="DV500" s="29"/>
      <c r="DW500" s="29"/>
      <c r="DX500" s="29"/>
      <c r="DY500" s="29"/>
      <c r="DZ500" s="29"/>
      <c r="EA500" s="29"/>
      <c r="EB500" s="29"/>
      <c r="EC500" s="29"/>
      <c r="ED500" s="29"/>
      <c r="EE500" s="29"/>
      <c r="EF500" s="29"/>
      <c r="EG500" s="29"/>
      <c r="EH500" s="29"/>
      <c r="EI500" s="29"/>
      <c r="EJ500" s="29"/>
      <c r="EK500" s="29"/>
      <c r="EL500" s="29"/>
      <c r="EM500" s="29"/>
      <c r="EN500" s="29"/>
      <c r="EO500" s="29"/>
      <c r="EP500" s="29"/>
      <c r="EQ500" s="29"/>
      <c r="ER500" s="29"/>
      <c r="ES500" s="29"/>
      <c r="ET500" s="29"/>
      <c r="EU500" s="29"/>
      <c r="EV500" s="29"/>
      <c r="EW500" s="29"/>
      <c r="EX500" s="29"/>
      <c r="EY500" s="29"/>
      <c r="EZ500" s="29"/>
      <c r="FA500" s="29"/>
      <c r="FB500" s="29"/>
      <c r="FC500" s="29"/>
      <c r="FD500" s="29"/>
      <c r="FE500" s="29"/>
      <c r="FF500" s="29"/>
      <c r="FG500" s="29"/>
      <c r="FH500" s="29"/>
      <c r="FI500" s="29"/>
      <c r="FJ500" s="29"/>
      <c r="FK500" s="29"/>
      <c r="FL500" s="29"/>
      <c r="FM500" s="29"/>
      <c r="FN500" s="29"/>
    </row>
    <row r="501" spans="1:170" s="3" customFormat="1" ht="165.75" customHeight="1" x14ac:dyDescent="0.25">
      <c r="A501" s="78"/>
      <c r="B501" s="91"/>
      <c r="C501" s="100"/>
      <c r="D501" s="100"/>
      <c r="E501" s="100"/>
      <c r="F501" s="100"/>
      <c r="G501" s="100"/>
      <c r="H501" s="100"/>
      <c r="I501" s="105"/>
      <c r="J501" s="105"/>
      <c r="K501" s="17" t="s">
        <v>4</v>
      </c>
      <c r="L501" s="73">
        <v>0</v>
      </c>
      <c r="M501" s="45">
        <v>0</v>
      </c>
      <c r="N501" s="45">
        <v>0</v>
      </c>
      <c r="O501" s="45">
        <v>0</v>
      </c>
      <c r="P501" s="46">
        <v>0</v>
      </c>
      <c r="Q501" s="45">
        <v>0</v>
      </c>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c r="CO501" s="29"/>
      <c r="CP501" s="29"/>
      <c r="CQ501" s="29"/>
      <c r="CR501" s="29"/>
      <c r="CS501" s="29"/>
      <c r="CT501" s="29"/>
      <c r="CU501" s="29"/>
      <c r="CV501" s="29"/>
      <c r="CW501" s="29"/>
      <c r="CX501" s="29"/>
      <c r="CY501" s="29"/>
      <c r="CZ501" s="29"/>
      <c r="DA501" s="29"/>
      <c r="DB501" s="29"/>
      <c r="DC501" s="29"/>
      <c r="DD501" s="29"/>
      <c r="DE501" s="29"/>
      <c r="DF501" s="29"/>
      <c r="DG501" s="29"/>
      <c r="DH501" s="29"/>
      <c r="DI501" s="29"/>
      <c r="DJ501" s="29"/>
      <c r="DK501" s="29"/>
      <c r="DL501" s="29"/>
      <c r="DM501" s="29"/>
      <c r="DN501" s="29"/>
      <c r="DO501" s="29"/>
      <c r="DP501" s="29"/>
      <c r="DQ501" s="29"/>
      <c r="DR501" s="29"/>
      <c r="DS501" s="29"/>
      <c r="DT501" s="29"/>
      <c r="DU501" s="29"/>
      <c r="DV501" s="29"/>
      <c r="DW501" s="29"/>
      <c r="DX501" s="29"/>
      <c r="DY501" s="29"/>
      <c r="DZ501" s="29"/>
      <c r="EA501" s="29"/>
      <c r="EB501" s="29"/>
      <c r="EC501" s="29"/>
      <c r="ED501" s="29"/>
      <c r="EE501" s="29"/>
      <c r="EF501" s="29"/>
      <c r="EG501" s="29"/>
      <c r="EH501" s="29"/>
      <c r="EI501" s="29"/>
      <c r="EJ501" s="29"/>
      <c r="EK501" s="29"/>
      <c r="EL501" s="29"/>
      <c r="EM501" s="29"/>
      <c r="EN501" s="29"/>
      <c r="EO501" s="29"/>
      <c r="EP501" s="29"/>
      <c r="EQ501" s="29"/>
      <c r="ER501" s="29"/>
      <c r="ES501" s="29"/>
      <c r="ET501" s="29"/>
      <c r="EU501" s="29"/>
      <c r="EV501" s="29"/>
      <c r="EW501" s="29"/>
      <c r="EX501" s="29"/>
      <c r="EY501" s="29"/>
      <c r="EZ501" s="29"/>
      <c r="FA501" s="29"/>
      <c r="FB501" s="29"/>
      <c r="FC501" s="29"/>
      <c r="FD501" s="29"/>
      <c r="FE501" s="29"/>
      <c r="FF501" s="29"/>
      <c r="FG501" s="29"/>
      <c r="FH501" s="29"/>
      <c r="FI501" s="29"/>
      <c r="FJ501" s="29"/>
      <c r="FK501" s="29"/>
      <c r="FL501" s="29"/>
      <c r="FM501" s="29"/>
      <c r="FN501" s="29"/>
    </row>
    <row r="502" spans="1:170" s="3" customFormat="1" ht="372" hidden="1" customHeight="1" x14ac:dyDescent="0.25">
      <c r="A502" s="78"/>
      <c r="B502" s="91"/>
      <c r="C502" s="100"/>
      <c r="D502" s="100"/>
      <c r="E502" s="100"/>
      <c r="F502" s="100"/>
      <c r="G502" s="100"/>
      <c r="H502" s="100"/>
      <c r="I502" s="105"/>
      <c r="J502" s="105"/>
      <c r="K502" s="107" t="s">
        <v>21</v>
      </c>
      <c r="L502" s="73"/>
      <c r="M502" s="45">
        <v>0</v>
      </c>
      <c r="N502" s="45">
        <v>0</v>
      </c>
      <c r="O502" s="45">
        <v>0</v>
      </c>
      <c r="P502" s="46">
        <v>0</v>
      </c>
      <c r="Q502" s="45">
        <v>0</v>
      </c>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29"/>
      <c r="CN502" s="29"/>
      <c r="CO502" s="29"/>
      <c r="CP502" s="29"/>
      <c r="CQ502" s="29"/>
      <c r="CR502" s="29"/>
      <c r="CS502" s="29"/>
      <c r="CT502" s="29"/>
      <c r="CU502" s="29"/>
      <c r="CV502" s="29"/>
      <c r="CW502" s="29"/>
      <c r="CX502" s="29"/>
      <c r="CY502" s="29"/>
      <c r="CZ502" s="29"/>
      <c r="DA502" s="29"/>
      <c r="DB502" s="29"/>
      <c r="DC502" s="29"/>
      <c r="DD502" s="29"/>
      <c r="DE502" s="29"/>
      <c r="DF502" s="29"/>
      <c r="DG502" s="29"/>
      <c r="DH502" s="29"/>
      <c r="DI502" s="29"/>
      <c r="DJ502" s="29"/>
      <c r="DK502" s="29"/>
      <c r="DL502" s="29"/>
      <c r="DM502" s="29"/>
      <c r="DN502" s="29"/>
      <c r="DO502" s="29"/>
      <c r="DP502" s="29"/>
      <c r="DQ502" s="29"/>
      <c r="DR502" s="29"/>
      <c r="DS502" s="29"/>
      <c r="DT502" s="29"/>
      <c r="DU502" s="29"/>
      <c r="DV502" s="29"/>
      <c r="DW502" s="29"/>
      <c r="DX502" s="29"/>
      <c r="DY502" s="29"/>
      <c r="DZ502" s="29"/>
      <c r="EA502" s="29"/>
      <c r="EB502" s="29"/>
      <c r="EC502" s="29"/>
      <c r="ED502" s="29"/>
      <c r="EE502" s="29"/>
      <c r="EF502" s="29"/>
      <c r="EG502" s="29"/>
      <c r="EH502" s="29"/>
      <c r="EI502" s="29"/>
      <c r="EJ502" s="29"/>
      <c r="EK502" s="29"/>
      <c r="EL502" s="29"/>
      <c r="EM502" s="29"/>
      <c r="EN502" s="29"/>
      <c r="EO502" s="29"/>
      <c r="EP502" s="29"/>
      <c r="EQ502" s="29"/>
      <c r="ER502" s="29"/>
      <c r="ES502" s="29"/>
      <c r="ET502" s="29"/>
      <c r="EU502" s="29"/>
      <c r="EV502" s="29"/>
      <c r="EW502" s="29"/>
      <c r="EX502" s="29"/>
      <c r="EY502" s="29"/>
      <c r="EZ502" s="29"/>
      <c r="FA502" s="29"/>
      <c r="FB502" s="29"/>
      <c r="FC502" s="29"/>
      <c r="FD502" s="29"/>
      <c r="FE502" s="29"/>
      <c r="FF502" s="29"/>
      <c r="FG502" s="29"/>
      <c r="FH502" s="29"/>
      <c r="FI502" s="29"/>
      <c r="FJ502" s="29"/>
      <c r="FK502" s="29"/>
      <c r="FL502" s="29"/>
      <c r="FM502" s="29"/>
      <c r="FN502" s="29"/>
    </row>
    <row r="503" spans="1:170" s="3" customFormat="1" ht="319.5" customHeight="1" x14ac:dyDescent="0.25">
      <c r="A503" s="78"/>
      <c r="B503" s="91"/>
      <c r="C503" s="100"/>
      <c r="D503" s="100"/>
      <c r="E503" s="100"/>
      <c r="F503" s="100"/>
      <c r="G503" s="100"/>
      <c r="H503" s="100"/>
      <c r="I503" s="105"/>
      <c r="J503" s="105"/>
      <c r="K503" s="107"/>
      <c r="L503" s="45">
        <v>0</v>
      </c>
      <c r="M503" s="45">
        <v>0</v>
      </c>
      <c r="N503" s="45">
        <v>0</v>
      </c>
      <c r="O503" s="45">
        <v>0</v>
      </c>
      <c r="P503" s="46">
        <v>0</v>
      </c>
      <c r="Q503" s="45">
        <v>0</v>
      </c>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c r="CO503" s="29"/>
      <c r="CP503" s="29"/>
      <c r="CQ503" s="29"/>
      <c r="CR503" s="29"/>
      <c r="CS503" s="29"/>
      <c r="CT503" s="29"/>
      <c r="CU503" s="29"/>
      <c r="CV503" s="29"/>
      <c r="CW503" s="29"/>
      <c r="CX503" s="29"/>
      <c r="CY503" s="29"/>
      <c r="CZ503" s="29"/>
      <c r="DA503" s="29"/>
      <c r="DB503" s="29"/>
      <c r="DC503" s="29"/>
      <c r="DD503" s="29"/>
      <c r="DE503" s="29"/>
      <c r="DF503" s="29"/>
      <c r="DG503" s="29"/>
      <c r="DH503" s="29"/>
      <c r="DI503" s="29"/>
      <c r="DJ503" s="29"/>
      <c r="DK503" s="29"/>
      <c r="DL503" s="29"/>
      <c r="DM503" s="29"/>
      <c r="DN503" s="29"/>
      <c r="DO503" s="29"/>
      <c r="DP503" s="29"/>
      <c r="DQ503" s="29"/>
      <c r="DR503" s="29"/>
      <c r="DS503" s="29"/>
      <c r="DT503" s="29"/>
      <c r="DU503" s="29"/>
      <c r="DV503" s="29"/>
      <c r="DW503" s="29"/>
      <c r="DX503" s="29"/>
      <c r="DY503" s="29"/>
      <c r="DZ503" s="29"/>
      <c r="EA503" s="29"/>
      <c r="EB503" s="29"/>
      <c r="EC503" s="29"/>
      <c r="ED503" s="29"/>
      <c r="EE503" s="29"/>
      <c r="EF503" s="29"/>
      <c r="EG503" s="29"/>
      <c r="EH503" s="29"/>
      <c r="EI503" s="29"/>
      <c r="EJ503" s="29"/>
      <c r="EK503" s="29"/>
      <c r="EL503" s="29"/>
      <c r="EM503" s="29"/>
      <c r="EN503" s="29"/>
      <c r="EO503" s="29"/>
      <c r="EP503" s="29"/>
      <c r="EQ503" s="29"/>
      <c r="ER503" s="29"/>
      <c r="ES503" s="29"/>
      <c r="ET503" s="29"/>
      <c r="EU503" s="29"/>
      <c r="EV503" s="29"/>
      <c r="EW503" s="29"/>
      <c r="EX503" s="29"/>
      <c r="EY503" s="29"/>
      <c r="EZ503" s="29"/>
      <c r="FA503" s="29"/>
      <c r="FB503" s="29"/>
      <c r="FC503" s="29"/>
      <c r="FD503" s="29"/>
      <c r="FE503" s="29"/>
      <c r="FF503" s="29"/>
      <c r="FG503" s="29"/>
      <c r="FH503" s="29"/>
      <c r="FI503" s="29"/>
      <c r="FJ503" s="29"/>
      <c r="FK503" s="29"/>
      <c r="FL503" s="29"/>
      <c r="FM503" s="29"/>
      <c r="FN503" s="29"/>
    </row>
    <row r="504" spans="1:170" s="3" customFormat="1" ht="251.25" customHeight="1" x14ac:dyDescent="0.25">
      <c r="A504" s="79"/>
      <c r="B504" s="81"/>
      <c r="C504" s="101"/>
      <c r="D504" s="101"/>
      <c r="E504" s="101"/>
      <c r="F504" s="101"/>
      <c r="G504" s="101"/>
      <c r="H504" s="101"/>
      <c r="I504" s="106"/>
      <c r="J504" s="106"/>
      <c r="K504" s="65" t="s">
        <v>5</v>
      </c>
      <c r="L504" s="45">
        <v>0</v>
      </c>
      <c r="M504" s="45">
        <v>0</v>
      </c>
      <c r="N504" s="45">
        <v>0</v>
      </c>
      <c r="O504" s="45">
        <v>0</v>
      </c>
      <c r="P504" s="46">
        <v>0</v>
      </c>
      <c r="Q504" s="45">
        <v>0</v>
      </c>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c r="CO504" s="29"/>
      <c r="CP504" s="29"/>
      <c r="CQ504" s="29"/>
      <c r="CR504" s="29"/>
      <c r="CS504" s="29"/>
      <c r="CT504" s="29"/>
      <c r="CU504" s="29"/>
      <c r="CV504" s="29"/>
      <c r="CW504" s="29"/>
      <c r="CX504" s="29"/>
      <c r="CY504" s="29"/>
      <c r="CZ504" s="29"/>
      <c r="DA504" s="29"/>
      <c r="DB504" s="29"/>
      <c r="DC504" s="29"/>
      <c r="DD504" s="29"/>
      <c r="DE504" s="29"/>
      <c r="DF504" s="29"/>
      <c r="DG504" s="29"/>
      <c r="DH504" s="29"/>
      <c r="DI504" s="29"/>
      <c r="DJ504" s="29"/>
      <c r="DK504" s="29"/>
      <c r="DL504" s="29"/>
      <c r="DM504" s="29"/>
      <c r="DN504" s="29"/>
      <c r="DO504" s="29"/>
      <c r="DP504" s="29"/>
      <c r="DQ504" s="29"/>
      <c r="DR504" s="29"/>
      <c r="DS504" s="29"/>
      <c r="DT504" s="29"/>
      <c r="DU504" s="29"/>
      <c r="DV504" s="29"/>
      <c r="DW504" s="29"/>
      <c r="DX504" s="29"/>
      <c r="DY504" s="29"/>
      <c r="DZ504" s="29"/>
      <c r="EA504" s="29"/>
      <c r="EB504" s="29"/>
      <c r="EC504" s="29"/>
      <c r="ED504" s="29"/>
      <c r="EE504" s="29"/>
      <c r="EF504" s="29"/>
      <c r="EG504" s="29"/>
      <c r="EH504" s="29"/>
      <c r="EI504" s="29"/>
      <c r="EJ504" s="29"/>
      <c r="EK504" s="29"/>
      <c r="EL504" s="29"/>
      <c r="EM504" s="29"/>
      <c r="EN504" s="29"/>
      <c r="EO504" s="29"/>
      <c r="EP504" s="29"/>
      <c r="EQ504" s="29"/>
      <c r="ER504" s="29"/>
      <c r="ES504" s="29"/>
      <c r="ET504" s="29"/>
      <c r="EU504" s="29"/>
      <c r="EV504" s="29"/>
      <c r="EW504" s="29"/>
      <c r="EX504" s="29"/>
      <c r="EY504" s="29"/>
      <c r="EZ504" s="29"/>
      <c r="FA504" s="29"/>
      <c r="FB504" s="29"/>
      <c r="FC504" s="29"/>
      <c r="FD504" s="29"/>
      <c r="FE504" s="29"/>
      <c r="FF504" s="29"/>
      <c r="FG504" s="29"/>
      <c r="FH504" s="29"/>
      <c r="FI504" s="29"/>
      <c r="FJ504" s="29"/>
      <c r="FK504" s="29"/>
      <c r="FL504" s="29"/>
      <c r="FM504" s="29"/>
      <c r="FN504" s="29"/>
    </row>
    <row r="505" spans="1:170" s="3" customFormat="1" ht="254.25" customHeight="1" x14ac:dyDescent="0.25">
      <c r="A505" s="161" t="s">
        <v>285</v>
      </c>
      <c r="B505" s="164" t="s">
        <v>333</v>
      </c>
      <c r="C505" s="167">
        <f>SUM(D505:H512)</f>
        <v>121</v>
      </c>
      <c r="D505" s="167">
        <v>20</v>
      </c>
      <c r="E505" s="167">
        <v>22</v>
      </c>
      <c r="F505" s="167">
        <v>25</v>
      </c>
      <c r="G505" s="167">
        <v>27</v>
      </c>
      <c r="H505" s="167">
        <v>27</v>
      </c>
      <c r="I505" s="170" t="s">
        <v>332</v>
      </c>
      <c r="J505" s="85" t="s">
        <v>97</v>
      </c>
      <c r="K505" s="17" t="s">
        <v>9</v>
      </c>
      <c r="L505" s="45">
        <v>0</v>
      </c>
      <c r="M505" s="45">
        <v>0</v>
      </c>
      <c r="N505" s="45">
        <v>0</v>
      </c>
      <c r="O505" s="45">
        <v>0</v>
      </c>
      <c r="P505" s="46">
        <v>0</v>
      </c>
      <c r="Q505" s="45">
        <v>0</v>
      </c>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c r="DK505" s="29"/>
      <c r="DL505" s="29"/>
      <c r="DM505" s="29"/>
      <c r="DN505" s="29"/>
      <c r="DO505" s="29"/>
      <c r="DP505" s="29"/>
      <c r="DQ505" s="29"/>
      <c r="DR505" s="29"/>
      <c r="DS505" s="29"/>
      <c r="DT505" s="29"/>
      <c r="DU505" s="29"/>
      <c r="DV505" s="29"/>
      <c r="DW505" s="29"/>
      <c r="DX505" s="29"/>
      <c r="DY505" s="29"/>
      <c r="DZ505" s="29"/>
      <c r="EA505" s="29"/>
      <c r="EB505" s="29"/>
      <c r="EC505" s="29"/>
      <c r="ED505" s="29"/>
      <c r="EE505" s="29"/>
      <c r="EF505" s="29"/>
      <c r="EG505" s="29"/>
      <c r="EH505" s="29"/>
      <c r="EI505" s="29"/>
      <c r="EJ505" s="29"/>
      <c r="EK505" s="29"/>
      <c r="EL505" s="29"/>
      <c r="EM505" s="29"/>
      <c r="EN505" s="29"/>
      <c r="EO505" s="29"/>
      <c r="EP505" s="29"/>
      <c r="EQ505" s="29"/>
      <c r="ER505" s="29"/>
      <c r="ES505" s="29"/>
      <c r="ET505" s="29"/>
      <c r="EU505" s="29"/>
      <c r="EV505" s="29"/>
      <c r="EW505" s="29"/>
      <c r="EX505" s="29"/>
      <c r="EY505" s="29"/>
      <c r="EZ505" s="29"/>
      <c r="FA505" s="29"/>
      <c r="FB505" s="29"/>
      <c r="FC505" s="29"/>
      <c r="FD505" s="29"/>
      <c r="FE505" s="29"/>
      <c r="FF505" s="29"/>
      <c r="FG505" s="29"/>
      <c r="FH505" s="29"/>
      <c r="FI505" s="29"/>
      <c r="FJ505" s="29"/>
      <c r="FK505" s="29"/>
      <c r="FL505" s="29"/>
      <c r="FM505" s="29"/>
      <c r="FN505" s="29"/>
    </row>
    <row r="506" spans="1:170" s="3" customFormat="1" ht="165.75" customHeight="1" x14ac:dyDescent="0.25">
      <c r="A506" s="162"/>
      <c r="B506" s="165"/>
      <c r="C506" s="168"/>
      <c r="D506" s="168"/>
      <c r="E506" s="168"/>
      <c r="F506" s="168"/>
      <c r="G506" s="168"/>
      <c r="H506" s="168"/>
      <c r="I506" s="171"/>
      <c r="J506" s="85"/>
      <c r="K506" s="110" t="s">
        <v>4</v>
      </c>
      <c r="L506" s="112">
        <v>0</v>
      </c>
      <c r="M506" s="112">
        <v>0</v>
      </c>
      <c r="N506" s="112">
        <v>0</v>
      </c>
      <c r="O506" s="112">
        <v>0</v>
      </c>
      <c r="P506" s="112">
        <v>0</v>
      </c>
      <c r="Q506" s="112">
        <v>0</v>
      </c>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29"/>
      <c r="EU506" s="29"/>
      <c r="EV506" s="29"/>
      <c r="EW506" s="29"/>
      <c r="EX506" s="29"/>
      <c r="EY506" s="29"/>
      <c r="EZ506" s="29"/>
      <c r="FA506" s="29"/>
      <c r="FB506" s="29"/>
      <c r="FC506" s="29"/>
      <c r="FD506" s="29"/>
      <c r="FE506" s="29"/>
      <c r="FF506" s="29"/>
      <c r="FG506" s="29"/>
      <c r="FH506" s="29"/>
      <c r="FI506" s="29"/>
      <c r="FJ506" s="29"/>
      <c r="FK506" s="29"/>
      <c r="FL506" s="29"/>
      <c r="FM506" s="29"/>
      <c r="FN506" s="29"/>
    </row>
    <row r="507" spans="1:170" s="3" customFormat="1" ht="372" hidden="1" customHeight="1" x14ac:dyDescent="0.25">
      <c r="A507" s="162"/>
      <c r="B507" s="165"/>
      <c r="C507" s="168"/>
      <c r="D507" s="168"/>
      <c r="E507" s="168"/>
      <c r="F507" s="168"/>
      <c r="G507" s="168"/>
      <c r="H507" s="168"/>
      <c r="I507" s="171"/>
      <c r="J507" s="85"/>
      <c r="K507" s="118"/>
      <c r="L507" s="119"/>
      <c r="M507" s="119"/>
      <c r="N507" s="119"/>
      <c r="O507" s="119"/>
      <c r="P507" s="119"/>
      <c r="Q507" s="11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c r="CO507" s="29"/>
      <c r="CP507" s="29"/>
      <c r="CQ507" s="29"/>
      <c r="CR507" s="29"/>
      <c r="CS507" s="29"/>
      <c r="CT507" s="29"/>
      <c r="CU507" s="29"/>
      <c r="CV507" s="29"/>
      <c r="CW507" s="29"/>
      <c r="CX507" s="29"/>
      <c r="CY507" s="29"/>
      <c r="CZ507" s="29"/>
      <c r="DA507" s="29"/>
      <c r="DB507" s="29"/>
      <c r="DC507" s="29"/>
      <c r="DD507" s="29"/>
      <c r="DE507" s="29"/>
      <c r="DF507" s="29"/>
      <c r="DG507" s="29"/>
      <c r="DH507" s="29"/>
      <c r="DI507" s="29"/>
      <c r="DJ507" s="29"/>
      <c r="DK507" s="29"/>
      <c r="DL507" s="29"/>
      <c r="DM507" s="29"/>
      <c r="DN507" s="29"/>
      <c r="DO507" s="29"/>
      <c r="DP507" s="29"/>
      <c r="DQ507" s="29"/>
      <c r="DR507" s="29"/>
      <c r="DS507" s="29"/>
      <c r="DT507" s="29"/>
      <c r="DU507" s="29"/>
      <c r="DV507" s="29"/>
      <c r="DW507" s="29"/>
      <c r="DX507" s="29"/>
      <c r="DY507" s="29"/>
      <c r="DZ507" s="29"/>
      <c r="EA507" s="29"/>
      <c r="EB507" s="29"/>
      <c r="EC507" s="29"/>
      <c r="ED507" s="29"/>
      <c r="EE507" s="29"/>
      <c r="EF507" s="29"/>
      <c r="EG507" s="29"/>
      <c r="EH507" s="29"/>
      <c r="EI507" s="29"/>
      <c r="EJ507" s="29"/>
      <c r="EK507" s="29"/>
      <c r="EL507" s="29"/>
      <c r="EM507" s="29"/>
      <c r="EN507" s="29"/>
      <c r="EO507" s="29"/>
      <c r="EP507" s="29"/>
      <c r="EQ507" s="29"/>
      <c r="ER507" s="29"/>
      <c r="ES507" s="29"/>
      <c r="ET507" s="29"/>
      <c r="EU507" s="29"/>
      <c r="EV507" s="29"/>
      <c r="EW507" s="29"/>
      <c r="EX507" s="29"/>
      <c r="EY507" s="29"/>
      <c r="EZ507" s="29"/>
      <c r="FA507" s="29"/>
      <c r="FB507" s="29"/>
      <c r="FC507" s="29"/>
      <c r="FD507" s="29"/>
      <c r="FE507" s="29"/>
      <c r="FF507" s="29"/>
      <c r="FG507" s="29"/>
      <c r="FH507" s="29"/>
      <c r="FI507" s="29"/>
      <c r="FJ507" s="29"/>
      <c r="FK507" s="29"/>
      <c r="FL507" s="29"/>
      <c r="FM507" s="29"/>
      <c r="FN507" s="29"/>
    </row>
    <row r="508" spans="1:170" s="3" customFormat="1" ht="409.5" customHeight="1" x14ac:dyDescent="0.25">
      <c r="A508" s="162"/>
      <c r="B508" s="165"/>
      <c r="C508" s="168"/>
      <c r="D508" s="168"/>
      <c r="E508" s="168"/>
      <c r="F508" s="168"/>
      <c r="G508" s="168"/>
      <c r="H508" s="168"/>
      <c r="I508" s="171"/>
      <c r="J508" s="85"/>
      <c r="K508" s="111"/>
      <c r="L508" s="113"/>
      <c r="M508" s="113"/>
      <c r="N508" s="113"/>
      <c r="O508" s="113"/>
      <c r="P508" s="113"/>
      <c r="Q508" s="113"/>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c r="FN508" s="29"/>
    </row>
    <row r="509" spans="1:170" s="3" customFormat="1" ht="406.5" customHeight="1" x14ac:dyDescent="0.25">
      <c r="A509" s="162"/>
      <c r="B509" s="165"/>
      <c r="C509" s="168"/>
      <c r="D509" s="168"/>
      <c r="E509" s="168"/>
      <c r="F509" s="168"/>
      <c r="G509" s="168"/>
      <c r="H509" s="168"/>
      <c r="I509" s="171"/>
      <c r="J509" s="85"/>
      <c r="K509" s="130" t="s">
        <v>21</v>
      </c>
      <c r="L509" s="108">
        <v>0</v>
      </c>
      <c r="M509" s="108">
        <v>0</v>
      </c>
      <c r="N509" s="108">
        <v>0</v>
      </c>
      <c r="O509" s="108">
        <v>0</v>
      </c>
      <c r="P509" s="109">
        <v>0</v>
      </c>
      <c r="Q509" s="73">
        <v>0</v>
      </c>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c r="CO509" s="29"/>
      <c r="CP509" s="29"/>
      <c r="CQ509" s="29"/>
      <c r="CR509" s="29"/>
      <c r="CS509" s="29"/>
      <c r="CT509" s="29"/>
      <c r="CU509" s="29"/>
      <c r="CV509" s="29"/>
      <c r="CW509" s="29"/>
      <c r="CX509" s="29"/>
      <c r="CY509" s="29"/>
      <c r="CZ509" s="29"/>
      <c r="DA509" s="29"/>
      <c r="DB509" s="29"/>
      <c r="DC509" s="29"/>
      <c r="DD509" s="29"/>
      <c r="DE509" s="29"/>
      <c r="DF509" s="29"/>
      <c r="DG509" s="29"/>
      <c r="DH509" s="29"/>
      <c r="DI509" s="29"/>
      <c r="DJ509" s="29"/>
      <c r="DK509" s="29"/>
      <c r="DL509" s="29"/>
      <c r="DM509" s="29"/>
      <c r="DN509" s="29"/>
      <c r="DO509" s="29"/>
      <c r="DP509" s="29"/>
      <c r="DQ509" s="29"/>
      <c r="DR509" s="29"/>
      <c r="DS509" s="29"/>
      <c r="DT509" s="29"/>
      <c r="DU509" s="29"/>
      <c r="DV509" s="29"/>
      <c r="DW509" s="29"/>
      <c r="DX509" s="29"/>
      <c r="DY509" s="29"/>
      <c r="DZ509" s="29"/>
      <c r="EA509" s="29"/>
      <c r="EB509" s="29"/>
      <c r="EC509" s="29"/>
      <c r="ED509" s="29"/>
      <c r="EE509" s="29"/>
      <c r="EF509" s="29"/>
      <c r="EG509" s="29"/>
      <c r="EH509" s="29"/>
      <c r="EI509" s="29"/>
      <c r="EJ509" s="29"/>
      <c r="EK509" s="29"/>
      <c r="EL509" s="29"/>
      <c r="EM509" s="29"/>
      <c r="EN509" s="29"/>
      <c r="EO509" s="29"/>
      <c r="EP509" s="29"/>
      <c r="EQ509" s="29"/>
      <c r="ER509" s="29"/>
      <c r="ES509" s="29"/>
      <c r="ET509" s="29"/>
      <c r="EU509" s="29"/>
      <c r="EV509" s="29"/>
      <c r="EW509" s="29"/>
      <c r="EX509" s="29"/>
      <c r="EY509" s="29"/>
      <c r="EZ509" s="29"/>
      <c r="FA509" s="29"/>
      <c r="FB509" s="29"/>
      <c r="FC509" s="29"/>
      <c r="FD509" s="29"/>
      <c r="FE509" s="29"/>
      <c r="FF509" s="29"/>
      <c r="FG509" s="29"/>
      <c r="FH509" s="29"/>
      <c r="FI509" s="29"/>
      <c r="FJ509" s="29"/>
      <c r="FK509" s="29"/>
      <c r="FL509" s="29"/>
      <c r="FM509" s="29"/>
      <c r="FN509" s="29"/>
    </row>
    <row r="510" spans="1:170" s="3" customFormat="1" ht="342" customHeight="1" x14ac:dyDescent="0.25">
      <c r="A510" s="162"/>
      <c r="B510" s="165"/>
      <c r="C510" s="168"/>
      <c r="D510" s="168"/>
      <c r="E510" s="168"/>
      <c r="F510" s="168"/>
      <c r="G510" s="168"/>
      <c r="H510" s="168"/>
      <c r="I510" s="171"/>
      <c r="J510" s="85"/>
      <c r="K510" s="131"/>
      <c r="L510" s="108"/>
      <c r="M510" s="108"/>
      <c r="N510" s="108"/>
      <c r="O510" s="108"/>
      <c r="P510" s="109"/>
      <c r="Q510" s="73"/>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row>
    <row r="511" spans="1:170" s="3" customFormat="1" ht="406.5" customHeight="1" x14ac:dyDescent="0.25">
      <c r="A511" s="162"/>
      <c r="B511" s="165"/>
      <c r="C511" s="168"/>
      <c r="D511" s="168"/>
      <c r="E511" s="168"/>
      <c r="F511" s="168"/>
      <c r="G511" s="168"/>
      <c r="H511" s="168"/>
      <c r="I511" s="171"/>
      <c r="J511" s="85"/>
      <c r="K511" s="110" t="s">
        <v>42</v>
      </c>
      <c r="L511" s="108">
        <v>0</v>
      </c>
      <c r="M511" s="108">
        <v>0</v>
      </c>
      <c r="N511" s="108">
        <v>0</v>
      </c>
      <c r="O511" s="108">
        <v>0</v>
      </c>
      <c r="P511" s="109">
        <v>0</v>
      </c>
      <c r="Q511" s="73">
        <v>0</v>
      </c>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row>
    <row r="512" spans="1:170" s="3" customFormat="1" ht="338.25" customHeight="1" x14ac:dyDescent="0.25">
      <c r="A512" s="163"/>
      <c r="B512" s="166"/>
      <c r="C512" s="169"/>
      <c r="D512" s="169"/>
      <c r="E512" s="169"/>
      <c r="F512" s="169"/>
      <c r="G512" s="169"/>
      <c r="H512" s="169"/>
      <c r="I512" s="172"/>
      <c r="J512" s="85"/>
      <c r="K512" s="111"/>
      <c r="L512" s="108"/>
      <c r="M512" s="108"/>
      <c r="N512" s="108"/>
      <c r="O512" s="108"/>
      <c r="P512" s="109"/>
      <c r="Q512" s="73"/>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c r="CO512" s="29"/>
      <c r="CP512" s="29"/>
      <c r="CQ512" s="29"/>
      <c r="CR512" s="29"/>
      <c r="CS512" s="29"/>
      <c r="CT512" s="29"/>
      <c r="CU512" s="29"/>
      <c r="CV512" s="29"/>
      <c r="CW512" s="29"/>
      <c r="CX512" s="29"/>
      <c r="CY512" s="29"/>
      <c r="CZ512" s="29"/>
      <c r="DA512" s="29"/>
      <c r="DB512" s="29"/>
      <c r="DC512" s="29"/>
      <c r="DD512" s="29"/>
      <c r="DE512" s="29"/>
      <c r="DF512" s="29"/>
      <c r="DG512" s="29"/>
      <c r="DH512" s="29"/>
      <c r="DI512" s="29"/>
      <c r="DJ512" s="29"/>
      <c r="DK512" s="29"/>
      <c r="DL512" s="29"/>
      <c r="DM512" s="29"/>
      <c r="DN512" s="29"/>
      <c r="DO512" s="29"/>
      <c r="DP512" s="29"/>
      <c r="DQ512" s="29"/>
      <c r="DR512" s="29"/>
      <c r="DS512" s="29"/>
      <c r="DT512" s="29"/>
      <c r="DU512" s="29"/>
      <c r="DV512" s="29"/>
      <c r="DW512" s="29"/>
      <c r="DX512" s="29"/>
      <c r="DY512" s="29"/>
      <c r="DZ512" s="29"/>
      <c r="EA512" s="29"/>
      <c r="EB512" s="29"/>
      <c r="EC512" s="29"/>
      <c r="ED512" s="29"/>
      <c r="EE512" s="29"/>
      <c r="EF512" s="29"/>
      <c r="EG512" s="29"/>
      <c r="EH512" s="29"/>
      <c r="EI512" s="29"/>
      <c r="EJ512" s="29"/>
      <c r="EK512" s="29"/>
      <c r="EL512" s="29"/>
      <c r="EM512" s="29"/>
      <c r="EN512" s="29"/>
      <c r="EO512" s="29"/>
      <c r="EP512" s="29"/>
      <c r="EQ512" s="29"/>
      <c r="ER512" s="29"/>
      <c r="ES512" s="29"/>
      <c r="ET512" s="29"/>
      <c r="EU512" s="29"/>
      <c r="EV512" s="29"/>
      <c r="EW512" s="29"/>
      <c r="EX512" s="29"/>
      <c r="EY512" s="29"/>
      <c r="EZ512" s="29"/>
      <c r="FA512" s="29"/>
      <c r="FB512" s="29"/>
      <c r="FC512" s="29"/>
      <c r="FD512" s="29"/>
      <c r="FE512" s="29"/>
      <c r="FF512" s="29"/>
      <c r="FG512" s="29"/>
      <c r="FH512" s="29"/>
      <c r="FI512" s="29"/>
      <c r="FJ512" s="29"/>
      <c r="FK512" s="29"/>
      <c r="FL512" s="29"/>
      <c r="FM512" s="29"/>
      <c r="FN512" s="29"/>
    </row>
    <row r="513" spans="1:170" s="3" customFormat="1" ht="254.25" customHeight="1" x14ac:dyDescent="0.25">
      <c r="A513" s="77" t="s">
        <v>348</v>
      </c>
      <c r="B513" s="80" t="s">
        <v>236</v>
      </c>
      <c r="C513" s="99">
        <f>SUM(D513:H517)</f>
        <v>90</v>
      </c>
      <c r="D513" s="99">
        <v>15</v>
      </c>
      <c r="E513" s="99">
        <v>15</v>
      </c>
      <c r="F513" s="99">
        <v>20</v>
      </c>
      <c r="G513" s="99">
        <v>20</v>
      </c>
      <c r="H513" s="99">
        <v>20</v>
      </c>
      <c r="I513" s="104" t="s">
        <v>349</v>
      </c>
      <c r="J513" s="104" t="s">
        <v>150</v>
      </c>
      <c r="K513" s="17" t="s">
        <v>9</v>
      </c>
      <c r="L513" s="45">
        <v>0</v>
      </c>
      <c r="M513" s="45">
        <v>0</v>
      </c>
      <c r="N513" s="45">
        <v>0</v>
      </c>
      <c r="O513" s="45">
        <v>0</v>
      </c>
      <c r="P513" s="46">
        <v>0</v>
      </c>
      <c r="Q513" s="45">
        <v>0</v>
      </c>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c r="CO513" s="29"/>
      <c r="CP513" s="29"/>
      <c r="CQ513" s="29"/>
      <c r="CR513" s="29"/>
      <c r="CS513" s="29"/>
      <c r="CT513" s="29"/>
      <c r="CU513" s="29"/>
      <c r="CV513" s="29"/>
      <c r="CW513" s="29"/>
      <c r="CX513" s="29"/>
      <c r="CY513" s="29"/>
      <c r="CZ513" s="29"/>
      <c r="DA513" s="29"/>
      <c r="DB513" s="29"/>
      <c r="DC513" s="29"/>
      <c r="DD513" s="29"/>
      <c r="DE513" s="29"/>
      <c r="DF513" s="29"/>
      <c r="DG513" s="29"/>
      <c r="DH513" s="29"/>
      <c r="DI513" s="29"/>
      <c r="DJ513" s="29"/>
      <c r="DK513" s="29"/>
      <c r="DL513" s="29"/>
      <c r="DM513" s="29"/>
      <c r="DN513" s="29"/>
      <c r="DO513" s="29"/>
      <c r="DP513" s="29"/>
      <c r="DQ513" s="29"/>
      <c r="DR513" s="29"/>
      <c r="DS513" s="29"/>
      <c r="DT513" s="29"/>
      <c r="DU513" s="29"/>
      <c r="DV513" s="29"/>
      <c r="DW513" s="29"/>
      <c r="DX513" s="29"/>
      <c r="DY513" s="29"/>
      <c r="DZ513" s="29"/>
      <c r="EA513" s="29"/>
      <c r="EB513" s="29"/>
      <c r="EC513" s="29"/>
      <c r="ED513" s="29"/>
      <c r="EE513" s="29"/>
      <c r="EF513" s="29"/>
      <c r="EG513" s="29"/>
      <c r="EH513" s="29"/>
      <c r="EI513" s="29"/>
      <c r="EJ513" s="29"/>
      <c r="EK513" s="29"/>
      <c r="EL513" s="29"/>
      <c r="EM513" s="29"/>
      <c r="EN513" s="29"/>
      <c r="EO513" s="29"/>
      <c r="EP513" s="29"/>
      <c r="EQ513" s="29"/>
      <c r="ER513" s="29"/>
      <c r="ES513" s="29"/>
      <c r="ET513" s="29"/>
      <c r="EU513" s="29"/>
      <c r="EV513" s="29"/>
      <c r="EW513" s="29"/>
      <c r="EX513" s="29"/>
      <c r="EY513" s="29"/>
      <c r="EZ513" s="29"/>
      <c r="FA513" s="29"/>
      <c r="FB513" s="29"/>
      <c r="FC513" s="29"/>
      <c r="FD513" s="29"/>
      <c r="FE513" s="29"/>
      <c r="FF513" s="29"/>
      <c r="FG513" s="29"/>
      <c r="FH513" s="29"/>
      <c r="FI513" s="29"/>
      <c r="FJ513" s="29"/>
      <c r="FK513" s="29"/>
      <c r="FL513" s="29"/>
      <c r="FM513" s="29"/>
      <c r="FN513" s="29"/>
    </row>
    <row r="514" spans="1:170" s="3" customFormat="1" ht="230.25" customHeight="1" x14ac:dyDescent="0.25">
      <c r="A514" s="78"/>
      <c r="B514" s="91"/>
      <c r="C514" s="100"/>
      <c r="D514" s="100"/>
      <c r="E514" s="100"/>
      <c r="F514" s="100"/>
      <c r="G514" s="100"/>
      <c r="H514" s="100"/>
      <c r="I514" s="105"/>
      <c r="J514" s="105"/>
      <c r="K514" s="17" t="s">
        <v>4</v>
      </c>
      <c r="L514" s="45">
        <v>0</v>
      </c>
      <c r="M514" s="45">
        <v>0</v>
      </c>
      <c r="N514" s="45">
        <v>0</v>
      </c>
      <c r="O514" s="45">
        <v>0</v>
      </c>
      <c r="P514" s="46">
        <v>0</v>
      </c>
      <c r="Q514" s="45">
        <v>0</v>
      </c>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c r="CO514" s="29"/>
      <c r="CP514" s="29"/>
      <c r="CQ514" s="29"/>
      <c r="CR514" s="29"/>
      <c r="CS514" s="29"/>
      <c r="CT514" s="29"/>
      <c r="CU514" s="29"/>
      <c r="CV514" s="29"/>
      <c r="CW514" s="29"/>
      <c r="CX514" s="29"/>
      <c r="CY514" s="29"/>
      <c r="CZ514" s="29"/>
      <c r="DA514" s="29"/>
      <c r="DB514" s="29"/>
      <c r="DC514" s="29"/>
      <c r="DD514" s="29"/>
      <c r="DE514" s="29"/>
      <c r="DF514" s="29"/>
      <c r="DG514" s="29"/>
      <c r="DH514" s="29"/>
      <c r="DI514" s="29"/>
      <c r="DJ514" s="29"/>
      <c r="DK514" s="29"/>
      <c r="DL514" s="29"/>
      <c r="DM514" s="29"/>
      <c r="DN514" s="29"/>
      <c r="DO514" s="29"/>
      <c r="DP514" s="29"/>
      <c r="DQ514" s="29"/>
      <c r="DR514" s="29"/>
      <c r="DS514" s="29"/>
      <c r="DT514" s="29"/>
      <c r="DU514" s="29"/>
      <c r="DV514" s="29"/>
      <c r="DW514" s="29"/>
      <c r="DX514" s="29"/>
      <c r="DY514" s="29"/>
      <c r="DZ514" s="29"/>
      <c r="EA514" s="29"/>
      <c r="EB514" s="29"/>
      <c r="EC514" s="29"/>
      <c r="ED514" s="29"/>
      <c r="EE514" s="29"/>
      <c r="EF514" s="29"/>
      <c r="EG514" s="29"/>
      <c r="EH514" s="29"/>
      <c r="EI514" s="29"/>
      <c r="EJ514" s="29"/>
      <c r="EK514" s="29"/>
      <c r="EL514" s="29"/>
      <c r="EM514" s="29"/>
      <c r="EN514" s="29"/>
      <c r="EO514" s="29"/>
      <c r="EP514" s="29"/>
      <c r="EQ514" s="29"/>
      <c r="ER514" s="29"/>
      <c r="ES514" s="29"/>
      <c r="ET514" s="29"/>
      <c r="EU514" s="29"/>
      <c r="EV514" s="29"/>
      <c r="EW514" s="29"/>
      <c r="EX514" s="29"/>
      <c r="EY514" s="29"/>
      <c r="EZ514" s="29"/>
      <c r="FA514" s="29"/>
      <c r="FB514" s="29"/>
      <c r="FC514" s="29"/>
      <c r="FD514" s="29"/>
      <c r="FE514" s="29"/>
      <c r="FF514" s="29"/>
      <c r="FG514" s="29"/>
      <c r="FH514" s="29"/>
      <c r="FI514" s="29"/>
      <c r="FJ514" s="29"/>
      <c r="FK514" s="29"/>
      <c r="FL514" s="29"/>
      <c r="FM514" s="29"/>
      <c r="FN514" s="29"/>
    </row>
    <row r="515" spans="1:170" s="3" customFormat="1" ht="225" customHeight="1" x14ac:dyDescent="0.25">
      <c r="A515" s="78"/>
      <c r="B515" s="91"/>
      <c r="C515" s="100"/>
      <c r="D515" s="100"/>
      <c r="E515" s="100"/>
      <c r="F515" s="100"/>
      <c r="G515" s="100"/>
      <c r="H515" s="100"/>
      <c r="I515" s="105"/>
      <c r="J515" s="105"/>
      <c r="K515" s="107" t="s">
        <v>21</v>
      </c>
      <c r="L515" s="108">
        <f>SUM(M515:Q516)</f>
        <v>25</v>
      </c>
      <c r="M515" s="108">
        <v>5</v>
      </c>
      <c r="N515" s="108">
        <v>5</v>
      </c>
      <c r="O515" s="108">
        <v>5</v>
      </c>
      <c r="P515" s="108">
        <v>5</v>
      </c>
      <c r="Q515" s="108">
        <v>5</v>
      </c>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c r="CO515" s="29"/>
      <c r="CP515" s="29"/>
      <c r="CQ515" s="29"/>
      <c r="CR515" s="29"/>
      <c r="CS515" s="29"/>
      <c r="CT515" s="29"/>
      <c r="CU515" s="29"/>
      <c r="CV515" s="29"/>
      <c r="CW515" s="29"/>
      <c r="CX515" s="29"/>
      <c r="CY515" s="29"/>
      <c r="CZ515" s="29"/>
      <c r="DA515" s="29"/>
      <c r="DB515" s="29"/>
      <c r="DC515" s="29"/>
      <c r="DD515" s="29"/>
      <c r="DE515" s="29"/>
      <c r="DF515" s="29"/>
      <c r="DG515" s="29"/>
      <c r="DH515" s="29"/>
      <c r="DI515" s="29"/>
      <c r="DJ515" s="29"/>
      <c r="DK515" s="29"/>
      <c r="DL515" s="29"/>
      <c r="DM515" s="29"/>
      <c r="DN515" s="29"/>
      <c r="DO515" s="29"/>
      <c r="DP515" s="29"/>
      <c r="DQ515" s="29"/>
      <c r="DR515" s="29"/>
      <c r="DS515" s="29"/>
      <c r="DT515" s="29"/>
      <c r="DU515" s="29"/>
      <c r="DV515" s="29"/>
      <c r="DW515" s="29"/>
      <c r="DX515" s="29"/>
      <c r="DY515" s="29"/>
      <c r="DZ515" s="29"/>
      <c r="EA515" s="29"/>
      <c r="EB515" s="29"/>
      <c r="EC515" s="29"/>
      <c r="ED515" s="29"/>
      <c r="EE515" s="29"/>
      <c r="EF515" s="29"/>
      <c r="EG515" s="29"/>
      <c r="EH515" s="29"/>
      <c r="EI515" s="29"/>
      <c r="EJ515" s="29"/>
      <c r="EK515" s="29"/>
      <c r="EL515" s="29"/>
      <c r="EM515" s="29"/>
      <c r="EN515" s="29"/>
      <c r="EO515" s="29"/>
      <c r="EP515" s="29"/>
      <c r="EQ515" s="29"/>
      <c r="ER515" s="29"/>
      <c r="ES515" s="29"/>
      <c r="ET515" s="29"/>
      <c r="EU515" s="29"/>
      <c r="EV515" s="29"/>
      <c r="EW515" s="29"/>
      <c r="EX515" s="29"/>
      <c r="EY515" s="29"/>
      <c r="EZ515" s="29"/>
      <c r="FA515" s="29"/>
      <c r="FB515" s="29"/>
      <c r="FC515" s="29"/>
      <c r="FD515" s="29"/>
      <c r="FE515" s="29"/>
      <c r="FF515" s="29"/>
      <c r="FG515" s="29"/>
      <c r="FH515" s="29"/>
      <c r="FI515" s="29"/>
      <c r="FJ515" s="29"/>
      <c r="FK515" s="29"/>
      <c r="FL515" s="29"/>
      <c r="FM515" s="29"/>
      <c r="FN515" s="29"/>
    </row>
    <row r="516" spans="1:170" s="3" customFormat="1" ht="409.5" customHeight="1" x14ac:dyDescent="0.25">
      <c r="A516" s="78"/>
      <c r="B516" s="91"/>
      <c r="C516" s="100"/>
      <c r="D516" s="100"/>
      <c r="E516" s="100"/>
      <c r="F516" s="100"/>
      <c r="G516" s="100"/>
      <c r="H516" s="100"/>
      <c r="I516" s="105"/>
      <c r="J516" s="105"/>
      <c r="K516" s="107"/>
      <c r="L516" s="108"/>
      <c r="M516" s="108"/>
      <c r="N516" s="108"/>
      <c r="O516" s="108"/>
      <c r="P516" s="108"/>
      <c r="Q516" s="108"/>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29"/>
      <c r="EU516" s="29"/>
      <c r="EV516" s="29"/>
      <c r="EW516" s="29"/>
      <c r="EX516" s="29"/>
      <c r="EY516" s="29"/>
      <c r="EZ516" s="29"/>
      <c r="FA516" s="29"/>
      <c r="FB516" s="29"/>
      <c r="FC516" s="29"/>
      <c r="FD516" s="29"/>
      <c r="FE516" s="29"/>
      <c r="FF516" s="29"/>
      <c r="FG516" s="29"/>
      <c r="FH516" s="29"/>
      <c r="FI516" s="29"/>
      <c r="FJ516" s="29"/>
      <c r="FK516" s="29"/>
      <c r="FL516" s="29"/>
      <c r="FM516" s="29"/>
      <c r="FN516" s="29"/>
    </row>
    <row r="517" spans="1:170" s="3" customFormat="1" ht="406.5" customHeight="1" x14ac:dyDescent="0.25">
      <c r="A517" s="79"/>
      <c r="B517" s="81"/>
      <c r="C517" s="101"/>
      <c r="D517" s="101"/>
      <c r="E517" s="101"/>
      <c r="F517" s="101"/>
      <c r="G517" s="101"/>
      <c r="H517" s="101"/>
      <c r="I517" s="106"/>
      <c r="J517" s="106"/>
      <c r="K517" s="65" t="s">
        <v>5</v>
      </c>
      <c r="L517" s="45">
        <v>0</v>
      </c>
      <c r="M517" s="45">
        <v>0</v>
      </c>
      <c r="N517" s="45">
        <v>0</v>
      </c>
      <c r="O517" s="45">
        <v>0</v>
      </c>
      <c r="P517" s="46">
        <v>0</v>
      </c>
      <c r="Q517" s="45">
        <v>0</v>
      </c>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c r="CO517" s="29"/>
      <c r="CP517" s="29"/>
      <c r="CQ517" s="29"/>
      <c r="CR517" s="29"/>
      <c r="CS517" s="29"/>
      <c r="CT517" s="29"/>
      <c r="CU517" s="29"/>
      <c r="CV517" s="29"/>
      <c r="CW517" s="29"/>
      <c r="CX517" s="29"/>
      <c r="CY517" s="29"/>
      <c r="CZ517" s="29"/>
      <c r="DA517" s="29"/>
      <c r="DB517" s="29"/>
      <c r="DC517" s="29"/>
      <c r="DD517" s="29"/>
      <c r="DE517" s="29"/>
      <c r="DF517" s="29"/>
      <c r="DG517" s="29"/>
      <c r="DH517" s="29"/>
      <c r="DI517" s="29"/>
      <c r="DJ517" s="29"/>
      <c r="DK517" s="29"/>
      <c r="DL517" s="29"/>
      <c r="DM517" s="29"/>
      <c r="DN517" s="29"/>
      <c r="DO517" s="29"/>
      <c r="DP517" s="29"/>
      <c r="DQ517" s="29"/>
      <c r="DR517" s="29"/>
      <c r="DS517" s="29"/>
      <c r="DT517" s="29"/>
      <c r="DU517" s="29"/>
      <c r="DV517" s="29"/>
      <c r="DW517" s="29"/>
      <c r="DX517" s="29"/>
      <c r="DY517" s="29"/>
      <c r="DZ517" s="29"/>
      <c r="EA517" s="29"/>
      <c r="EB517" s="29"/>
      <c r="EC517" s="29"/>
      <c r="ED517" s="29"/>
      <c r="EE517" s="29"/>
      <c r="EF517" s="29"/>
      <c r="EG517" s="29"/>
      <c r="EH517" s="29"/>
      <c r="EI517" s="29"/>
      <c r="EJ517" s="29"/>
      <c r="EK517" s="29"/>
      <c r="EL517" s="29"/>
      <c r="EM517" s="29"/>
      <c r="EN517" s="29"/>
      <c r="EO517" s="29"/>
      <c r="EP517" s="29"/>
      <c r="EQ517" s="29"/>
      <c r="ER517" s="29"/>
      <c r="ES517" s="29"/>
      <c r="ET517" s="29"/>
      <c r="EU517" s="29"/>
      <c r="EV517" s="29"/>
      <c r="EW517" s="29"/>
      <c r="EX517" s="29"/>
      <c r="EY517" s="29"/>
      <c r="EZ517" s="29"/>
      <c r="FA517" s="29"/>
      <c r="FB517" s="29"/>
      <c r="FC517" s="29"/>
      <c r="FD517" s="29"/>
      <c r="FE517" s="29"/>
      <c r="FF517" s="29"/>
      <c r="FG517" s="29"/>
      <c r="FH517" s="29"/>
      <c r="FI517" s="29"/>
      <c r="FJ517" s="29"/>
      <c r="FK517" s="29"/>
      <c r="FL517" s="29"/>
      <c r="FM517" s="29"/>
      <c r="FN517" s="29"/>
    </row>
    <row r="518" spans="1:170" s="3" customFormat="1" ht="409.5" customHeight="1" x14ac:dyDescent="0.25">
      <c r="A518" s="77" t="s">
        <v>350</v>
      </c>
      <c r="B518" s="80" t="s">
        <v>228</v>
      </c>
      <c r="C518" s="99">
        <f>SUM(D518:H522)</f>
        <v>870</v>
      </c>
      <c r="D518" s="99">
        <v>160</v>
      </c>
      <c r="E518" s="99">
        <v>175</v>
      </c>
      <c r="F518" s="99">
        <v>175</v>
      </c>
      <c r="G518" s="99">
        <v>180</v>
      </c>
      <c r="H518" s="99">
        <v>180</v>
      </c>
      <c r="I518" s="104" t="s">
        <v>351</v>
      </c>
      <c r="J518" s="104" t="s">
        <v>97</v>
      </c>
      <c r="K518" s="17" t="s">
        <v>9</v>
      </c>
      <c r="L518" s="45">
        <v>0</v>
      </c>
      <c r="M518" s="45">
        <v>0</v>
      </c>
      <c r="N518" s="45">
        <v>0</v>
      </c>
      <c r="O518" s="45">
        <v>0</v>
      </c>
      <c r="P518" s="46">
        <v>0</v>
      </c>
      <c r="Q518" s="45">
        <v>0</v>
      </c>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c r="DK518" s="29"/>
      <c r="DL518" s="29"/>
      <c r="DM518" s="29"/>
      <c r="DN518" s="29"/>
      <c r="DO518" s="29"/>
      <c r="DP518" s="29"/>
      <c r="DQ518" s="29"/>
      <c r="DR518" s="29"/>
      <c r="DS518" s="29"/>
      <c r="DT518" s="29"/>
      <c r="DU518" s="29"/>
      <c r="DV518" s="29"/>
      <c r="DW518" s="29"/>
      <c r="DX518" s="29"/>
      <c r="DY518" s="29"/>
      <c r="DZ518" s="29"/>
      <c r="EA518" s="29"/>
      <c r="EB518" s="29"/>
      <c r="EC518" s="29"/>
      <c r="ED518" s="29"/>
      <c r="EE518" s="29"/>
      <c r="EF518" s="29"/>
      <c r="EG518" s="29"/>
      <c r="EH518" s="29"/>
      <c r="EI518" s="29"/>
      <c r="EJ518" s="29"/>
      <c r="EK518" s="29"/>
      <c r="EL518" s="29"/>
      <c r="EM518" s="29"/>
      <c r="EN518" s="29"/>
      <c r="EO518" s="29"/>
      <c r="EP518" s="29"/>
      <c r="EQ518" s="29"/>
      <c r="ER518" s="29"/>
      <c r="ES518" s="29"/>
      <c r="ET518" s="29"/>
      <c r="EU518" s="29"/>
      <c r="EV518" s="29"/>
      <c r="EW518" s="29"/>
      <c r="EX518" s="29"/>
      <c r="EY518" s="29"/>
      <c r="EZ518" s="29"/>
      <c r="FA518" s="29"/>
      <c r="FB518" s="29"/>
      <c r="FC518" s="29"/>
      <c r="FD518" s="29"/>
      <c r="FE518" s="29"/>
      <c r="FF518" s="29"/>
      <c r="FG518" s="29"/>
      <c r="FH518" s="29"/>
      <c r="FI518" s="29"/>
      <c r="FJ518" s="29"/>
      <c r="FK518" s="29"/>
      <c r="FL518" s="29"/>
      <c r="FM518" s="29"/>
      <c r="FN518" s="29"/>
    </row>
    <row r="519" spans="1:170" s="3" customFormat="1" ht="408.75" customHeight="1" x14ac:dyDescent="0.25">
      <c r="A519" s="78"/>
      <c r="B519" s="91"/>
      <c r="C519" s="100"/>
      <c r="D519" s="100"/>
      <c r="E519" s="100"/>
      <c r="F519" s="100"/>
      <c r="G519" s="100"/>
      <c r="H519" s="100"/>
      <c r="I519" s="105"/>
      <c r="J519" s="105"/>
      <c r="K519" s="17" t="s">
        <v>4</v>
      </c>
      <c r="L519" s="45">
        <v>0</v>
      </c>
      <c r="M519" s="45">
        <v>0</v>
      </c>
      <c r="N519" s="45">
        <v>0</v>
      </c>
      <c r="O519" s="45">
        <v>0</v>
      </c>
      <c r="P519" s="46">
        <v>0</v>
      </c>
      <c r="Q519" s="45">
        <v>0</v>
      </c>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c r="EL519" s="29"/>
      <c r="EM519" s="29"/>
      <c r="EN519" s="29"/>
      <c r="EO519" s="29"/>
      <c r="EP519" s="29"/>
      <c r="EQ519" s="29"/>
      <c r="ER519" s="29"/>
      <c r="ES519" s="29"/>
      <c r="ET519" s="29"/>
      <c r="EU519" s="29"/>
      <c r="EV519" s="29"/>
      <c r="EW519" s="29"/>
      <c r="EX519" s="29"/>
      <c r="EY519" s="29"/>
      <c r="EZ519" s="29"/>
      <c r="FA519" s="29"/>
      <c r="FB519" s="29"/>
      <c r="FC519" s="29"/>
      <c r="FD519" s="29"/>
      <c r="FE519" s="29"/>
      <c r="FF519" s="29"/>
      <c r="FG519" s="29"/>
      <c r="FH519" s="29"/>
      <c r="FI519" s="29"/>
      <c r="FJ519" s="29"/>
      <c r="FK519" s="29"/>
      <c r="FL519" s="29"/>
      <c r="FM519" s="29"/>
      <c r="FN519" s="29"/>
    </row>
    <row r="520" spans="1:170" s="3" customFormat="1" ht="241.5" customHeight="1" x14ac:dyDescent="0.25">
      <c r="A520" s="78"/>
      <c r="B520" s="91"/>
      <c r="C520" s="100"/>
      <c r="D520" s="100"/>
      <c r="E520" s="100"/>
      <c r="F520" s="100"/>
      <c r="G520" s="100"/>
      <c r="H520" s="100"/>
      <c r="I520" s="105"/>
      <c r="J520" s="105"/>
      <c r="K520" s="107" t="s">
        <v>21</v>
      </c>
      <c r="L520" s="112">
        <f>SUM(M520:Q521)</f>
        <v>55.599999999999994</v>
      </c>
      <c r="M520" s="112">
        <f>10</f>
        <v>10</v>
      </c>
      <c r="N520" s="112">
        <f>10.5</f>
        <v>10.5</v>
      </c>
      <c r="O520" s="112">
        <f>11.1</f>
        <v>11.1</v>
      </c>
      <c r="P520" s="120">
        <f>11.7</f>
        <v>11.7</v>
      </c>
      <c r="Q520" s="73">
        <f>12.3</f>
        <v>12.3</v>
      </c>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c r="DK520" s="29"/>
      <c r="DL520" s="29"/>
      <c r="DM520" s="29"/>
      <c r="DN520" s="29"/>
      <c r="DO520" s="29"/>
      <c r="DP520" s="29"/>
      <c r="DQ520" s="29"/>
      <c r="DR520" s="29"/>
      <c r="DS520" s="29"/>
      <c r="DT520" s="29"/>
      <c r="DU520" s="29"/>
      <c r="DV520" s="29"/>
      <c r="DW520" s="29"/>
      <c r="DX520" s="29"/>
      <c r="DY520" s="29"/>
      <c r="DZ520" s="29"/>
      <c r="EA520" s="29"/>
      <c r="EB520" s="29"/>
      <c r="EC520" s="29"/>
      <c r="ED520" s="29"/>
      <c r="EE520" s="29"/>
      <c r="EF520" s="29"/>
      <c r="EG520" s="29"/>
      <c r="EH520" s="29"/>
      <c r="EI520" s="29"/>
      <c r="EJ520" s="29"/>
      <c r="EK520" s="29"/>
      <c r="EL520" s="29"/>
      <c r="EM520" s="29"/>
      <c r="EN520" s="29"/>
      <c r="EO520" s="29"/>
      <c r="EP520" s="29"/>
      <c r="EQ520" s="29"/>
      <c r="ER520" s="29"/>
      <c r="ES520" s="29"/>
      <c r="ET520" s="29"/>
      <c r="EU520" s="29"/>
      <c r="EV520" s="29"/>
      <c r="EW520" s="29"/>
      <c r="EX520" s="29"/>
      <c r="EY520" s="29"/>
      <c r="EZ520" s="29"/>
      <c r="FA520" s="29"/>
      <c r="FB520" s="29"/>
      <c r="FC520" s="29"/>
      <c r="FD520" s="29"/>
      <c r="FE520" s="29"/>
      <c r="FF520" s="29"/>
      <c r="FG520" s="29"/>
      <c r="FH520" s="29"/>
      <c r="FI520" s="29"/>
      <c r="FJ520" s="29"/>
      <c r="FK520" s="29"/>
      <c r="FL520" s="29"/>
      <c r="FM520" s="29"/>
      <c r="FN520" s="29"/>
    </row>
    <row r="521" spans="1:170" s="3" customFormat="1" ht="409.6" customHeight="1" x14ac:dyDescent="0.25">
      <c r="A521" s="78"/>
      <c r="B521" s="91"/>
      <c r="C521" s="100"/>
      <c r="D521" s="100"/>
      <c r="E521" s="100"/>
      <c r="F521" s="100"/>
      <c r="G521" s="100"/>
      <c r="H521" s="100"/>
      <c r="I521" s="105"/>
      <c r="J521" s="105"/>
      <c r="K521" s="107"/>
      <c r="L521" s="113"/>
      <c r="M521" s="113"/>
      <c r="N521" s="113"/>
      <c r="O521" s="113"/>
      <c r="P521" s="138"/>
      <c r="Q521" s="73"/>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row>
    <row r="522" spans="1:170" s="3" customFormat="1" ht="409.6" customHeight="1" x14ac:dyDescent="0.25">
      <c r="A522" s="79"/>
      <c r="B522" s="81"/>
      <c r="C522" s="101"/>
      <c r="D522" s="101"/>
      <c r="E522" s="101"/>
      <c r="F522" s="101"/>
      <c r="G522" s="101"/>
      <c r="H522" s="101"/>
      <c r="I522" s="106"/>
      <c r="J522" s="106"/>
      <c r="K522" s="65" t="s">
        <v>5</v>
      </c>
      <c r="L522" s="45">
        <v>0</v>
      </c>
      <c r="M522" s="45">
        <v>0</v>
      </c>
      <c r="N522" s="45">
        <v>0</v>
      </c>
      <c r="O522" s="45">
        <v>0</v>
      </c>
      <c r="P522" s="46">
        <v>0</v>
      </c>
      <c r="Q522" s="45">
        <v>0</v>
      </c>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row>
    <row r="523" spans="1:170" s="3" customFormat="1" ht="205.5" customHeight="1" x14ac:dyDescent="0.25">
      <c r="A523" s="77" t="s">
        <v>352</v>
      </c>
      <c r="B523" s="80" t="s">
        <v>342</v>
      </c>
      <c r="C523" s="99">
        <f>SUM(D523:H527)</f>
        <v>91</v>
      </c>
      <c r="D523" s="99">
        <v>15</v>
      </c>
      <c r="E523" s="99">
        <v>17</v>
      </c>
      <c r="F523" s="99">
        <v>17</v>
      </c>
      <c r="G523" s="99">
        <v>21</v>
      </c>
      <c r="H523" s="99">
        <v>21</v>
      </c>
      <c r="I523" s="104" t="s">
        <v>353</v>
      </c>
      <c r="J523" s="104" t="s">
        <v>97</v>
      </c>
      <c r="K523" s="17" t="s">
        <v>9</v>
      </c>
      <c r="L523" s="45">
        <v>0</v>
      </c>
      <c r="M523" s="45">
        <v>0</v>
      </c>
      <c r="N523" s="45">
        <v>0</v>
      </c>
      <c r="O523" s="45">
        <v>0</v>
      </c>
      <c r="P523" s="46">
        <v>0</v>
      </c>
      <c r="Q523" s="45">
        <v>0</v>
      </c>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c r="EL523" s="29"/>
      <c r="EM523" s="29"/>
      <c r="EN523" s="29"/>
      <c r="EO523" s="29"/>
      <c r="EP523" s="29"/>
      <c r="EQ523" s="29"/>
      <c r="ER523" s="29"/>
      <c r="ES523" s="29"/>
      <c r="ET523" s="29"/>
      <c r="EU523" s="29"/>
      <c r="EV523" s="29"/>
      <c r="EW523" s="29"/>
      <c r="EX523" s="29"/>
      <c r="EY523" s="29"/>
      <c r="EZ523" s="29"/>
      <c r="FA523" s="29"/>
      <c r="FB523" s="29"/>
      <c r="FC523" s="29"/>
      <c r="FD523" s="29"/>
      <c r="FE523" s="29"/>
      <c r="FF523" s="29"/>
      <c r="FG523" s="29"/>
      <c r="FH523" s="29"/>
      <c r="FI523" s="29"/>
      <c r="FJ523" s="29"/>
      <c r="FK523" s="29"/>
      <c r="FL523" s="29"/>
      <c r="FM523" s="29"/>
      <c r="FN523" s="29"/>
    </row>
    <row r="524" spans="1:170" s="3" customFormat="1" ht="213.75" customHeight="1" x14ac:dyDescent="0.25">
      <c r="A524" s="78"/>
      <c r="B524" s="91"/>
      <c r="C524" s="100"/>
      <c r="D524" s="100"/>
      <c r="E524" s="100"/>
      <c r="F524" s="100"/>
      <c r="G524" s="100"/>
      <c r="H524" s="100"/>
      <c r="I524" s="105"/>
      <c r="J524" s="105"/>
      <c r="K524" s="17" t="s">
        <v>4</v>
      </c>
      <c r="L524" s="45">
        <v>0</v>
      </c>
      <c r="M524" s="45">
        <v>0</v>
      </c>
      <c r="N524" s="45">
        <v>0</v>
      </c>
      <c r="O524" s="45">
        <v>0</v>
      </c>
      <c r="P524" s="46">
        <v>0</v>
      </c>
      <c r="Q524" s="45">
        <v>0</v>
      </c>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c r="DK524" s="29"/>
      <c r="DL524" s="29"/>
      <c r="DM524" s="29"/>
      <c r="DN524" s="29"/>
      <c r="DO524" s="29"/>
      <c r="DP524" s="29"/>
      <c r="DQ524" s="29"/>
      <c r="DR524" s="29"/>
      <c r="DS524" s="29"/>
      <c r="DT524" s="29"/>
      <c r="DU524" s="29"/>
      <c r="DV524" s="29"/>
      <c r="DW524" s="29"/>
      <c r="DX524" s="29"/>
      <c r="DY524" s="29"/>
      <c r="DZ524" s="29"/>
      <c r="EA524" s="29"/>
      <c r="EB524" s="29"/>
      <c r="EC524" s="29"/>
      <c r="ED524" s="29"/>
      <c r="EE524" s="29"/>
      <c r="EF524" s="29"/>
      <c r="EG524" s="29"/>
      <c r="EH524" s="29"/>
      <c r="EI524" s="29"/>
      <c r="EJ524" s="29"/>
      <c r="EK524" s="29"/>
      <c r="EL524" s="29"/>
      <c r="EM524" s="29"/>
      <c r="EN524" s="29"/>
      <c r="EO524" s="29"/>
      <c r="EP524" s="29"/>
      <c r="EQ524" s="29"/>
      <c r="ER524" s="29"/>
      <c r="ES524" s="29"/>
      <c r="ET524" s="29"/>
      <c r="EU524" s="29"/>
      <c r="EV524" s="29"/>
      <c r="EW524" s="29"/>
      <c r="EX524" s="29"/>
      <c r="EY524" s="29"/>
      <c r="EZ524" s="29"/>
      <c r="FA524" s="29"/>
      <c r="FB524" s="29"/>
      <c r="FC524" s="29"/>
      <c r="FD524" s="29"/>
      <c r="FE524" s="29"/>
      <c r="FF524" s="29"/>
      <c r="FG524" s="29"/>
      <c r="FH524" s="29"/>
      <c r="FI524" s="29"/>
      <c r="FJ524" s="29"/>
      <c r="FK524" s="29"/>
      <c r="FL524" s="29"/>
      <c r="FM524" s="29"/>
      <c r="FN524" s="29"/>
    </row>
    <row r="525" spans="1:170" s="3" customFormat="1" ht="165.75" customHeight="1" x14ac:dyDescent="0.25">
      <c r="A525" s="78"/>
      <c r="B525" s="91"/>
      <c r="C525" s="100"/>
      <c r="D525" s="100"/>
      <c r="E525" s="100"/>
      <c r="F525" s="100"/>
      <c r="G525" s="100"/>
      <c r="H525" s="100"/>
      <c r="I525" s="105"/>
      <c r="J525" s="105"/>
      <c r="K525" s="107" t="s">
        <v>21</v>
      </c>
      <c r="L525" s="108">
        <v>0</v>
      </c>
      <c r="M525" s="108">
        <v>0</v>
      </c>
      <c r="N525" s="108">
        <v>0</v>
      </c>
      <c r="O525" s="108">
        <v>0</v>
      </c>
      <c r="P525" s="109">
        <v>0</v>
      </c>
      <c r="Q525" s="73">
        <v>0</v>
      </c>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c r="CO525" s="29"/>
      <c r="CP525" s="29"/>
      <c r="CQ525" s="29"/>
      <c r="CR525" s="29"/>
      <c r="CS525" s="29"/>
      <c r="CT525" s="29"/>
      <c r="CU525" s="29"/>
      <c r="CV525" s="29"/>
      <c r="CW525" s="29"/>
      <c r="CX525" s="29"/>
      <c r="CY525" s="29"/>
      <c r="CZ525" s="29"/>
      <c r="DA525" s="29"/>
      <c r="DB525" s="29"/>
      <c r="DC525" s="29"/>
      <c r="DD525" s="29"/>
      <c r="DE525" s="29"/>
      <c r="DF525" s="29"/>
      <c r="DG525" s="29"/>
      <c r="DH525" s="29"/>
      <c r="DI525" s="29"/>
      <c r="DJ525" s="29"/>
      <c r="DK525" s="29"/>
      <c r="DL525" s="29"/>
      <c r="DM525" s="29"/>
      <c r="DN525" s="29"/>
      <c r="DO525" s="29"/>
      <c r="DP525" s="29"/>
      <c r="DQ525" s="29"/>
      <c r="DR525" s="29"/>
      <c r="DS525" s="29"/>
      <c r="DT525" s="29"/>
      <c r="DU525" s="29"/>
      <c r="DV525" s="29"/>
      <c r="DW525" s="29"/>
      <c r="DX525" s="29"/>
      <c r="DY525" s="29"/>
      <c r="DZ525" s="29"/>
      <c r="EA525" s="29"/>
      <c r="EB525" s="29"/>
      <c r="EC525" s="29"/>
      <c r="ED525" s="29"/>
      <c r="EE525" s="29"/>
      <c r="EF525" s="29"/>
      <c r="EG525" s="29"/>
      <c r="EH525" s="29"/>
      <c r="EI525" s="29"/>
      <c r="EJ525" s="29"/>
      <c r="EK525" s="29"/>
      <c r="EL525" s="29"/>
      <c r="EM525" s="29"/>
      <c r="EN525" s="29"/>
      <c r="EO525" s="29"/>
      <c r="EP525" s="29"/>
      <c r="EQ525" s="29"/>
      <c r="ER525" s="29"/>
      <c r="ES525" s="29"/>
      <c r="ET525" s="29"/>
      <c r="EU525" s="29"/>
      <c r="EV525" s="29"/>
      <c r="EW525" s="29"/>
      <c r="EX525" s="29"/>
      <c r="EY525" s="29"/>
      <c r="EZ525" s="29"/>
      <c r="FA525" s="29"/>
      <c r="FB525" s="29"/>
      <c r="FC525" s="29"/>
      <c r="FD525" s="29"/>
      <c r="FE525" s="29"/>
      <c r="FF525" s="29"/>
      <c r="FG525" s="29"/>
      <c r="FH525" s="29"/>
      <c r="FI525" s="29"/>
      <c r="FJ525" s="29"/>
      <c r="FK525" s="29"/>
      <c r="FL525" s="29"/>
      <c r="FM525" s="29"/>
      <c r="FN525" s="29"/>
    </row>
    <row r="526" spans="1:170" s="3" customFormat="1" ht="174" customHeight="1" x14ac:dyDescent="0.25">
      <c r="A526" s="78"/>
      <c r="B526" s="91"/>
      <c r="C526" s="100"/>
      <c r="D526" s="100"/>
      <c r="E526" s="100"/>
      <c r="F526" s="100"/>
      <c r="G526" s="100"/>
      <c r="H526" s="100"/>
      <c r="I526" s="105"/>
      <c r="J526" s="105"/>
      <c r="K526" s="107"/>
      <c r="L526" s="108"/>
      <c r="M526" s="108"/>
      <c r="N526" s="108"/>
      <c r="O526" s="108"/>
      <c r="P526" s="109"/>
      <c r="Q526" s="73"/>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29"/>
      <c r="EU526" s="29"/>
      <c r="EV526" s="29"/>
      <c r="EW526" s="29"/>
      <c r="EX526" s="29"/>
      <c r="EY526" s="29"/>
      <c r="EZ526" s="29"/>
      <c r="FA526" s="29"/>
      <c r="FB526" s="29"/>
      <c r="FC526" s="29"/>
      <c r="FD526" s="29"/>
      <c r="FE526" s="29"/>
      <c r="FF526" s="29"/>
      <c r="FG526" s="29"/>
      <c r="FH526" s="29"/>
      <c r="FI526" s="29"/>
      <c r="FJ526" s="29"/>
      <c r="FK526" s="29"/>
      <c r="FL526" s="29"/>
      <c r="FM526" s="29"/>
      <c r="FN526" s="29"/>
    </row>
    <row r="527" spans="1:170" s="3" customFormat="1" ht="171" customHeight="1" x14ac:dyDescent="0.25">
      <c r="A527" s="78"/>
      <c r="B527" s="81"/>
      <c r="C527" s="101"/>
      <c r="D527" s="101"/>
      <c r="E527" s="101"/>
      <c r="F527" s="101"/>
      <c r="G527" s="101"/>
      <c r="H527" s="101"/>
      <c r="I527" s="106"/>
      <c r="J527" s="106"/>
      <c r="K527" s="65" t="s">
        <v>5</v>
      </c>
      <c r="L527" s="45">
        <v>0</v>
      </c>
      <c r="M527" s="45">
        <v>0</v>
      </c>
      <c r="N527" s="45">
        <v>0</v>
      </c>
      <c r="O527" s="45">
        <v>0</v>
      </c>
      <c r="P527" s="46">
        <v>0</v>
      </c>
      <c r="Q527" s="45">
        <v>0</v>
      </c>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c r="DK527" s="29"/>
      <c r="DL527" s="29"/>
      <c r="DM527" s="29"/>
      <c r="DN527" s="29"/>
      <c r="DO527" s="29"/>
      <c r="DP527" s="29"/>
      <c r="DQ527" s="29"/>
      <c r="DR527" s="29"/>
      <c r="DS527" s="29"/>
      <c r="DT527" s="29"/>
      <c r="DU527" s="29"/>
      <c r="DV527" s="29"/>
      <c r="DW527" s="29"/>
      <c r="DX527" s="29"/>
      <c r="DY527" s="29"/>
      <c r="DZ527" s="29"/>
      <c r="EA527" s="29"/>
      <c r="EB527" s="29"/>
      <c r="EC527" s="29"/>
      <c r="ED527" s="29"/>
      <c r="EE527" s="29"/>
      <c r="EF527" s="29"/>
      <c r="EG527" s="29"/>
      <c r="EH527" s="29"/>
      <c r="EI527" s="29"/>
      <c r="EJ527" s="29"/>
      <c r="EK527" s="29"/>
      <c r="EL527" s="29"/>
      <c r="EM527" s="29"/>
      <c r="EN527" s="29"/>
      <c r="EO527" s="29"/>
      <c r="EP527" s="29"/>
      <c r="EQ527" s="29"/>
      <c r="ER527" s="29"/>
      <c r="ES527" s="29"/>
      <c r="ET527" s="29"/>
      <c r="EU527" s="29"/>
      <c r="EV527" s="29"/>
      <c r="EW527" s="29"/>
      <c r="EX527" s="29"/>
      <c r="EY527" s="29"/>
      <c r="EZ527" s="29"/>
      <c r="FA527" s="29"/>
      <c r="FB527" s="29"/>
      <c r="FC527" s="29"/>
      <c r="FD527" s="29"/>
      <c r="FE527" s="29"/>
      <c r="FF527" s="29"/>
      <c r="FG527" s="29"/>
      <c r="FH527" s="29"/>
      <c r="FI527" s="29"/>
      <c r="FJ527" s="29"/>
      <c r="FK527" s="29"/>
      <c r="FL527" s="29"/>
      <c r="FM527" s="29"/>
      <c r="FN527" s="29"/>
    </row>
    <row r="528" spans="1:170" s="3" customFormat="1" ht="409.6" customHeight="1" x14ac:dyDescent="0.25">
      <c r="A528" s="114" t="s">
        <v>354</v>
      </c>
      <c r="B528" s="80" t="s">
        <v>137</v>
      </c>
      <c r="C528" s="99">
        <f>SUM(D528:H533)</f>
        <v>660</v>
      </c>
      <c r="D528" s="99">
        <v>120</v>
      </c>
      <c r="E528" s="99">
        <v>120</v>
      </c>
      <c r="F528" s="99">
        <v>140</v>
      </c>
      <c r="G528" s="99">
        <v>140</v>
      </c>
      <c r="H528" s="99">
        <v>140</v>
      </c>
      <c r="I528" s="104" t="s">
        <v>355</v>
      </c>
      <c r="J528" s="104" t="s">
        <v>95</v>
      </c>
      <c r="K528" s="17" t="s">
        <v>9</v>
      </c>
      <c r="L528" s="45">
        <v>0</v>
      </c>
      <c r="M528" s="45">
        <v>0</v>
      </c>
      <c r="N528" s="45">
        <v>0</v>
      </c>
      <c r="O528" s="45">
        <v>0</v>
      </c>
      <c r="P528" s="46">
        <v>0</v>
      </c>
      <c r="Q528" s="45">
        <v>0</v>
      </c>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c r="CO528" s="29"/>
      <c r="CP528" s="29"/>
      <c r="CQ528" s="29"/>
      <c r="CR528" s="29"/>
      <c r="CS528" s="29"/>
      <c r="CT528" s="29"/>
      <c r="CU528" s="29"/>
      <c r="CV528" s="29"/>
      <c r="CW528" s="29"/>
      <c r="CX528" s="29"/>
      <c r="CY528" s="29"/>
      <c r="CZ528" s="29"/>
      <c r="DA528" s="29"/>
      <c r="DB528" s="29"/>
      <c r="DC528" s="29"/>
      <c r="DD528" s="29"/>
      <c r="DE528" s="29"/>
      <c r="DF528" s="29"/>
      <c r="DG528" s="29"/>
      <c r="DH528" s="29"/>
      <c r="DI528" s="29"/>
      <c r="DJ528" s="29"/>
      <c r="DK528" s="29"/>
      <c r="DL528" s="29"/>
      <c r="DM528" s="29"/>
      <c r="DN528" s="29"/>
      <c r="DO528" s="29"/>
      <c r="DP528" s="29"/>
      <c r="DQ528" s="29"/>
      <c r="DR528" s="29"/>
      <c r="DS528" s="29"/>
      <c r="DT528" s="29"/>
      <c r="DU528" s="29"/>
      <c r="DV528" s="29"/>
      <c r="DW528" s="29"/>
      <c r="DX528" s="29"/>
      <c r="DY528" s="29"/>
      <c r="DZ528" s="29"/>
      <c r="EA528" s="29"/>
      <c r="EB528" s="29"/>
      <c r="EC528" s="29"/>
      <c r="ED528" s="29"/>
      <c r="EE528" s="29"/>
      <c r="EF528" s="29"/>
      <c r="EG528" s="29"/>
      <c r="EH528" s="29"/>
      <c r="EI528" s="29"/>
      <c r="EJ528" s="29"/>
      <c r="EK528" s="29"/>
      <c r="EL528" s="29"/>
      <c r="EM528" s="29"/>
      <c r="EN528" s="29"/>
      <c r="EO528" s="29"/>
      <c r="EP528" s="29"/>
      <c r="EQ528" s="29"/>
      <c r="ER528" s="29"/>
      <c r="ES528" s="29"/>
      <c r="ET528" s="29"/>
      <c r="EU528" s="29"/>
      <c r="EV528" s="29"/>
      <c r="EW528" s="29"/>
      <c r="EX528" s="29"/>
      <c r="EY528" s="29"/>
      <c r="EZ528" s="29"/>
      <c r="FA528" s="29"/>
      <c r="FB528" s="29"/>
      <c r="FC528" s="29"/>
      <c r="FD528" s="29"/>
      <c r="FE528" s="29"/>
      <c r="FF528" s="29"/>
      <c r="FG528" s="29"/>
      <c r="FH528" s="29"/>
      <c r="FI528" s="29"/>
      <c r="FJ528" s="29"/>
      <c r="FK528" s="29"/>
      <c r="FL528" s="29"/>
      <c r="FM528" s="29"/>
      <c r="FN528" s="29"/>
    </row>
    <row r="529" spans="1:170" s="3" customFormat="1" ht="409.5" customHeight="1" x14ac:dyDescent="0.25">
      <c r="A529" s="115"/>
      <c r="B529" s="91"/>
      <c r="C529" s="100"/>
      <c r="D529" s="100"/>
      <c r="E529" s="100"/>
      <c r="F529" s="100"/>
      <c r="G529" s="100"/>
      <c r="H529" s="100"/>
      <c r="I529" s="105"/>
      <c r="J529" s="105"/>
      <c r="K529" s="17" t="s">
        <v>4</v>
      </c>
      <c r="L529" s="45">
        <v>0</v>
      </c>
      <c r="M529" s="45">
        <v>0</v>
      </c>
      <c r="N529" s="45">
        <v>0</v>
      </c>
      <c r="O529" s="45">
        <v>0</v>
      </c>
      <c r="P529" s="46">
        <v>0</v>
      </c>
      <c r="Q529" s="45">
        <v>0</v>
      </c>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c r="DK529" s="29"/>
      <c r="DL529" s="29"/>
      <c r="DM529" s="29"/>
      <c r="DN529" s="29"/>
      <c r="DO529" s="29"/>
      <c r="DP529" s="29"/>
      <c r="DQ529" s="29"/>
      <c r="DR529" s="29"/>
      <c r="DS529" s="29"/>
      <c r="DT529" s="29"/>
      <c r="DU529" s="29"/>
      <c r="DV529" s="29"/>
      <c r="DW529" s="29"/>
      <c r="DX529" s="29"/>
      <c r="DY529" s="29"/>
      <c r="DZ529" s="29"/>
      <c r="EA529" s="29"/>
      <c r="EB529" s="29"/>
      <c r="EC529" s="29"/>
      <c r="ED529" s="29"/>
      <c r="EE529" s="29"/>
      <c r="EF529" s="29"/>
      <c r="EG529" s="29"/>
      <c r="EH529" s="29"/>
      <c r="EI529" s="29"/>
      <c r="EJ529" s="29"/>
      <c r="EK529" s="29"/>
      <c r="EL529" s="29"/>
      <c r="EM529" s="29"/>
      <c r="EN529" s="29"/>
      <c r="EO529" s="29"/>
      <c r="EP529" s="29"/>
      <c r="EQ529" s="29"/>
      <c r="ER529" s="29"/>
      <c r="ES529" s="29"/>
      <c r="ET529" s="29"/>
      <c r="EU529" s="29"/>
      <c r="EV529" s="29"/>
      <c r="EW529" s="29"/>
      <c r="EX529" s="29"/>
      <c r="EY529" s="29"/>
      <c r="EZ529" s="29"/>
      <c r="FA529" s="29"/>
      <c r="FB529" s="29"/>
      <c r="FC529" s="29"/>
      <c r="FD529" s="29"/>
      <c r="FE529" s="29"/>
      <c r="FF529" s="29"/>
      <c r="FG529" s="29"/>
      <c r="FH529" s="29"/>
      <c r="FI529" s="29"/>
      <c r="FJ529" s="29"/>
      <c r="FK529" s="29"/>
      <c r="FL529" s="29"/>
      <c r="FM529" s="29"/>
      <c r="FN529" s="29"/>
    </row>
    <row r="530" spans="1:170" s="3" customFormat="1" ht="409.5" customHeight="1" x14ac:dyDescent="0.25">
      <c r="A530" s="115"/>
      <c r="B530" s="91"/>
      <c r="C530" s="100"/>
      <c r="D530" s="100"/>
      <c r="E530" s="100"/>
      <c r="F530" s="100"/>
      <c r="G530" s="100"/>
      <c r="H530" s="100"/>
      <c r="I530" s="105"/>
      <c r="J530" s="105"/>
      <c r="K530" s="107" t="s">
        <v>21</v>
      </c>
      <c r="L530" s="108">
        <v>0</v>
      </c>
      <c r="M530" s="108">
        <v>0</v>
      </c>
      <c r="N530" s="108">
        <v>0</v>
      </c>
      <c r="O530" s="108">
        <v>0</v>
      </c>
      <c r="P530" s="109">
        <v>0</v>
      </c>
      <c r="Q530" s="73">
        <v>0</v>
      </c>
      <c r="R530" s="29"/>
      <c r="S530" s="29"/>
      <c r="T530" s="29"/>
      <c r="U530" s="29"/>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row>
    <row r="531" spans="1:170" s="3" customFormat="1" ht="408.75" customHeight="1" x14ac:dyDescent="0.25">
      <c r="A531" s="115"/>
      <c r="B531" s="91"/>
      <c r="C531" s="100"/>
      <c r="D531" s="100"/>
      <c r="E531" s="100"/>
      <c r="F531" s="100"/>
      <c r="G531" s="100"/>
      <c r="H531" s="100"/>
      <c r="I531" s="105"/>
      <c r="J531" s="105"/>
      <c r="K531" s="107"/>
      <c r="L531" s="108"/>
      <c r="M531" s="108"/>
      <c r="N531" s="108"/>
      <c r="O531" s="108"/>
      <c r="P531" s="109"/>
      <c r="Q531" s="73"/>
      <c r="R531" s="29"/>
      <c r="S531" s="29"/>
      <c r="T531" s="29"/>
      <c r="U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row>
    <row r="532" spans="1:170" s="3" customFormat="1" ht="254.25" customHeight="1" x14ac:dyDescent="0.25">
      <c r="A532" s="115"/>
      <c r="B532" s="91"/>
      <c r="C532" s="100"/>
      <c r="D532" s="100"/>
      <c r="E532" s="100"/>
      <c r="F532" s="100"/>
      <c r="G532" s="100"/>
      <c r="H532" s="100"/>
      <c r="I532" s="105"/>
      <c r="J532" s="105"/>
      <c r="K532" s="110" t="s">
        <v>5</v>
      </c>
      <c r="L532" s="108">
        <f>SUM(M532:Q533)</f>
        <v>50</v>
      </c>
      <c r="M532" s="108">
        <v>10</v>
      </c>
      <c r="N532" s="108">
        <v>10</v>
      </c>
      <c r="O532" s="108">
        <v>10</v>
      </c>
      <c r="P532" s="109">
        <v>10</v>
      </c>
      <c r="Q532" s="73">
        <v>10</v>
      </c>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c r="EL532" s="29"/>
      <c r="EM532" s="29"/>
      <c r="EN532" s="29"/>
      <c r="EO532" s="29"/>
      <c r="EP532" s="29"/>
      <c r="EQ532" s="29"/>
      <c r="ER532" s="29"/>
      <c r="ES532" s="29"/>
      <c r="ET532" s="29"/>
      <c r="EU532" s="29"/>
      <c r="EV532" s="29"/>
      <c r="EW532" s="29"/>
      <c r="EX532" s="29"/>
      <c r="EY532" s="29"/>
      <c r="EZ532" s="29"/>
      <c r="FA532" s="29"/>
      <c r="FB532" s="29"/>
      <c r="FC532" s="29"/>
      <c r="FD532" s="29"/>
      <c r="FE532" s="29"/>
      <c r="FF532" s="29"/>
      <c r="FG532" s="29"/>
      <c r="FH532" s="29"/>
      <c r="FI532" s="29"/>
      <c r="FJ532" s="29"/>
      <c r="FK532" s="29"/>
      <c r="FL532" s="29"/>
      <c r="FM532" s="29"/>
      <c r="FN532" s="29"/>
    </row>
    <row r="533" spans="1:170" s="3" customFormat="1" ht="259.5" customHeight="1" x14ac:dyDescent="0.25">
      <c r="A533" s="116"/>
      <c r="B533" s="81"/>
      <c r="C533" s="101"/>
      <c r="D533" s="101"/>
      <c r="E533" s="101"/>
      <c r="F533" s="101"/>
      <c r="G533" s="101"/>
      <c r="H533" s="101"/>
      <c r="I533" s="106"/>
      <c r="J533" s="106"/>
      <c r="K533" s="111"/>
      <c r="L533" s="108"/>
      <c r="M533" s="108"/>
      <c r="N533" s="108"/>
      <c r="O533" s="108"/>
      <c r="P533" s="109"/>
      <c r="Q533" s="73"/>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c r="EL533" s="29"/>
      <c r="EM533" s="29"/>
      <c r="EN533" s="29"/>
      <c r="EO533" s="29"/>
      <c r="EP533" s="29"/>
      <c r="EQ533" s="29"/>
      <c r="ER533" s="29"/>
      <c r="ES533" s="29"/>
      <c r="ET533" s="29"/>
      <c r="EU533" s="29"/>
      <c r="EV533" s="29"/>
      <c r="EW533" s="29"/>
      <c r="EX533" s="29"/>
      <c r="EY533" s="29"/>
      <c r="EZ533" s="29"/>
      <c r="FA533" s="29"/>
      <c r="FB533" s="29"/>
      <c r="FC533" s="29"/>
      <c r="FD533" s="29"/>
      <c r="FE533" s="29"/>
      <c r="FF533" s="29"/>
      <c r="FG533" s="29"/>
      <c r="FH533" s="29"/>
      <c r="FI533" s="29"/>
      <c r="FJ533" s="29"/>
      <c r="FK533" s="29"/>
      <c r="FL533" s="29"/>
      <c r="FM533" s="29"/>
      <c r="FN533" s="29"/>
    </row>
    <row r="534" spans="1:170" s="3" customFormat="1" ht="291.75" customHeight="1" x14ac:dyDescent="0.25">
      <c r="A534" s="77" t="s">
        <v>356</v>
      </c>
      <c r="B534" s="80" t="s">
        <v>138</v>
      </c>
      <c r="C534" s="99">
        <f>SUM(D534:H539)</f>
        <v>5</v>
      </c>
      <c r="D534" s="99">
        <v>1</v>
      </c>
      <c r="E534" s="99">
        <v>1</v>
      </c>
      <c r="F534" s="99">
        <v>1</v>
      </c>
      <c r="G534" s="99">
        <v>1</v>
      </c>
      <c r="H534" s="99">
        <v>1</v>
      </c>
      <c r="I534" s="104" t="s">
        <v>357</v>
      </c>
      <c r="J534" s="104" t="s">
        <v>96</v>
      </c>
      <c r="K534" s="17" t="s">
        <v>9</v>
      </c>
      <c r="L534" s="45">
        <v>0</v>
      </c>
      <c r="M534" s="45">
        <v>0</v>
      </c>
      <c r="N534" s="45">
        <v>0</v>
      </c>
      <c r="O534" s="45">
        <v>0</v>
      </c>
      <c r="P534" s="46">
        <v>0</v>
      </c>
      <c r="Q534" s="45">
        <v>0</v>
      </c>
      <c r="R534" s="29"/>
      <c r="S534" s="29"/>
      <c r="T534" s="29"/>
      <c r="U534" s="29"/>
      <c r="V534" s="29"/>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c r="EL534" s="29"/>
      <c r="EM534" s="29"/>
      <c r="EN534" s="29"/>
      <c r="EO534" s="29"/>
      <c r="EP534" s="29"/>
      <c r="EQ534" s="29"/>
      <c r="ER534" s="29"/>
      <c r="ES534" s="29"/>
      <c r="ET534" s="29"/>
      <c r="EU534" s="29"/>
      <c r="EV534" s="29"/>
      <c r="EW534" s="29"/>
      <c r="EX534" s="29"/>
      <c r="EY534" s="29"/>
      <c r="EZ534" s="29"/>
      <c r="FA534" s="29"/>
      <c r="FB534" s="29"/>
      <c r="FC534" s="29"/>
      <c r="FD534" s="29"/>
      <c r="FE534" s="29"/>
      <c r="FF534" s="29"/>
      <c r="FG534" s="29"/>
      <c r="FH534" s="29"/>
      <c r="FI534" s="29"/>
      <c r="FJ534" s="29"/>
      <c r="FK534" s="29"/>
      <c r="FL534" s="29"/>
      <c r="FM534" s="29"/>
      <c r="FN534" s="29"/>
    </row>
    <row r="535" spans="1:170" s="3" customFormat="1" ht="315.75" customHeight="1" x14ac:dyDescent="0.25">
      <c r="A535" s="78"/>
      <c r="B535" s="91"/>
      <c r="C535" s="100"/>
      <c r="D535" s="100"/>
      <c r="E535" s="100"/>
      <c r="F535" s="100"/>
      <c r="G535" s="100"/>
      <c r="H535" s="100"/>
      <c r="I535" s="105"/>
      <c r="J535" s="105"/>
      <c r="K535" s="17" t="s">
        <v>4</v>
      </c>
      <c r="L535" s="45">
        <v>0</v>
      </c>
      <c r="M535" s="45">
        <v>0</v>
      </c>
      <c r="N535" s="45">
        <v>0</v>
      </c>
      <c r="O535" s="45">
        <v>0</v>
      </c>
      <c r="P535" s="46">
        <v>0</v>
      </c>
      <c r="Q535" s="45">
        <v>0</v>
      </c>
      <c r="R535" s="29"/>
      <c r="S535" s="29"/>
      <c r="T535" s="29"/>
      <c r="U535" s="29"/>
      <c r="V535" s="29"/>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c r="EL535" s="29"/>
      <c r="EM535" s="29"/>
      <c r="EN535" s="29"/>
      <c r="EO535" s="29"/>
      <c r="EP535" s="29"/>
      <c r="EQ535" s="29"/>
      <c r="ER535" s="29"/>
      <c r="ES535" s="29"/>
      <c r="ET535" s="29"/>
      <c r="EU535" s="29"/>
      <c r="EV535" s="29"/>
      <c r="EW535" s="29"/>
      <c r="EX535" s="29"/>
      <c r="EY535" s="29"/>
      <c r="EZ535" s="29"/>
      <c r="FA535" s="29"/>
      <c r="FB535" s="29"/>
      <c r="FC535" s="29"/>
      <c r="FD535" s="29"/>
      <c r="FE535" s="29"/>
      <c r="FF535" s="29"/>
      <c r="FG535" s="29"/>
      <c r="FH535" s="29"/>
      <c r="FI535" s="29"/>
      <c r="FJ535" s="29"/>
      <c r="FK535" s="29"/>
      <c r="FL535" s="29"/>
      <c r="FM535" s="29"/>
      <c r="FN535" s="29"/>
    </row>
    <row r="536" spans="1:170" s="3" customFormat="1" ht="246.75" customHeight="1" x14ac:dyDescent="0.25">
      <c r="A536" s="78"/>
      <c r="B536" s="91"/>
      <c r="C536" s="100"/>
      <c r="D536" s="100"/>
      <c r="E536" s="100"/>
      <c r="F536" s="100"/>
      <c r="G536" s="100"/>
      <c r="H536" s="100"/>
      <c r="I536" s="105"/>
      <c r="J536" s="105"/>
      <c r="K536" s="107" t="s">
        <v>21</v>
      </c>
      <c r="L536" s="108">
        <f>SUM(M536:Q537)</f>
        <v>37</v>
      </c>
      <c r="M536" s="108">
        <v>5</v>
      </c>
      <c r="N536" s="108">
        <v>6</v>
      </c>
      <c r="O536" s="108">
        <v>8</v>
      </c>
      <c r="P536" s="108">
        <v>8</v>
      </c>
      <c r="Q536" s="108">
        <v>10</v>
      </c>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29"/>
      <c r="FJ536" s="29"/>
      <c r="FK536" s="29"/>
      <c r="FL536" s="29"/>
      <c r="FM536" s="29"/>
      <c r="FN536" s="29"/>
    </row>
    <row r="537" spans="1:170" s="3" customFormat="1" ht="195.75" customHeight="1" x14ac:dyDescent="0.25">
      <c r="A537" s="78"/>
      <c r="B537" s="91"/>
      <c r="C537" s="100"/>
      <c r="D537" s="100"/>
      <c r="E537" s="100"/>
      <c r="F537" s="100"/>
      <c r="G537" s="100"/>
      <c r="H537" s="100"/>
      <c r="I537" s="105"/>
      <c r="J537" s="105"/>
      <c r="K537" s="107"/>
      <c r="L537" s="108"/>
      <c r="M537" s="108"/>
      <c r="N537" s="108"/>
      <c r="O537" s="108"/>
      <c r="P537" s="108"/>
      <c r="Q537" s="108"/>
      <c r="R537" s="29"/>
      <c r="S537" s="29"/>
      <c r="T537" s="29"/>
      <c r="U537" s="29"/>
      <c r="V537" s="29"/>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c r="EL537" s="29"/>
      <c r="EM537" s="29"/>
      <c r="EN537" s="29"/>
      <c r="EO537" s="29"/>
      <c r="EP537" s="29"/>
      <c r="EQ537" s="29"/>
      <c r="ER537" s="29"/>
      <c r="ES537" s="29"/>
      <c r="ET537" s="29"/>
      <c r="EU537" s="29"/>
      <c r="EV537" s="29"/>
      <c r="EW537" s="29"/>
      <c r="EX537" s="29"/>
      <c r="EY537" s="29"/>
      <c r="EZ537" s="29"/>
      <c r="FA537" s="29"/>
      <c r="FB537" s="29"/>
      <c r="FC537" s="29"/>
      <c r="FD537" s="29"/>
      <c r="FE537" s="29"/>
      <c r="FF537" s="29"/>
      <c r="FG537" s="29"/>
      <c r="FH537" s="29"/>
      <c r="FI537" s="29"/>
      <c r="FJ537" s="29"/>
      <c r="FK537" s="29"/>
      <c r="FL537" s="29"/>
      <c r="FM537" s="29"/>
      <c r="FN537" s="29"/>
    </row>
    <row r="538" spans="1:170" s="3" customFormat="1" ht="200.25" customHeight="1" x14ac:dyDescent="0.25">
      <c r="A538" s="78"/>
      <c r="B538" s="91"/>
      <c r="C538" s="100"/>
      <c r="D538" s="100"/>
      <c r="E538" s="100"/>
      <c r="F538" s="100"/>
      <c r="G538" s="100"/>
      <c r="H538" s="100"/>
      <c r="I538" s="105"/>
      <c r="J538" s="105"/>
      <c r="K538" s="110" t="s">
        <v>5</v>
      </c>
      <c r="L538" s="108">
        <v>0</v>
      </c>
      <c r="M538" s="108">
        <v>0</v>
      </c>
      <c r="N538" s="108">
        <v>0</v>
      </c>
      <c r="O538" s="108">
        <v>0</v>
      </c>
      <c r="P538" s="109">
        <v>0</v>
      </c>
      <c r="Q538" s="73">
        <v>0</v>
      </c>
      <c r="R538" s="29"/>
      <c r="S538" s="29"/>
      <c r="T538" s="29"/>
      <c r="U538" s="29"/>
      <c r="V538" s="29"/>
      <c r="W538" s="29"/>
      <c r="X538" s="29"/>
      <c r="Y538" s="29"/>
      <c r="Z538" s="29"/>
      <c r="AA538" s="29"/>
      <c r="AB538" s="29"/>
      <c r="AC538" s="29"/>
      <c r="AD538" s="29"/>
      <c r="AE538" s="29"/>
      <c r="AF538" s="29"/>
      <c r="AG538" s="29"/>
      <c r="AH538" s="29"/>
      <c r="AI538" s="29"/>
      <c r="AJ538" s="29"/>
      <c r="AK538" s="29"/>
      <c r="AL538" s="29"/>
      <c r="AM538" s="29"/>
      <c r="AN538" s="29"/>
      <c r="AO538" s="29"/>
      <c r="AP538" s="29"/>
      <c r="AQ538" s="29"/>
      <c r="AR538" s="29"/>
      <c r="AS538" s="29"/>
      <c r="AT538" s="29"/>
      <c r="AU538" s="29"/>
      <c r="AV538" s="29"/>
      <c r="AW538" s="29"/>
      <c r="AX538" s="29"/>
      <c r="AY538" s="29"/>
      <c r="AZ538" s="29"/>
      <c r="BA538" s="29"/>
      <c r="BB538" s="29"/>
      <c r="BC538" s="29"/>
      <c r="BD538" s="29"/>
      <c r="BE538" s="29"/>
      <c r="BF538" s="29"/>
      <c r="BG538" s="29"/>
      <c r="BH538" s="29"/>
      <c r="BI538" s="29"/>
      <c r="BJ538" s="29"/>
      <c r="BK538" s="29"/>
      <c r="BL538" s="29"/>
      <c r="BM538" s="29"/>
      <c r="BN538" s="29"/>
      <c r="BO538" s="29"/>
      <c r="BP538" s="29"/>
      <c r="BQ538" s="29"/>
      <c r="BR538" s="29"/>
      <c r="BS538" s="29"/>
      <c r="BT538" s="29"/>
      <c r="BU538" s="29"/>
      <c r="BV538" s="29"/>
      <c r="BW538" s="29"/>
      <c r="BX538" s="29"/>
      <c r="BY538" s="29"/>
      <c r="BZ538" s="29"/>
      <c r="CA538" s="29"/>
      <c r="CB538" s="29"/>
      <c r="CC538" s="29"/>
      <c r="CD538" s="29"/>
      <c r="CE538" s="29"/>
      <c r="CF538" s="29"/>
      <c r="CG538" s="29"/>
      <c r="CH538" s="29"/>
      <c r="CI538" s="29"/>
      <c r="CJ538" s="29"/>
      <c r="CK538" s="29"/>
      <c r="CL538" s="29"/>
      <c r="CM538" s="29"/>
      <c r="CN538" s="29"/>
      <c r="CO538" s="29"/>
      <c r="CP538" s="29"/>
      <c r="CQ538" s="29"/>
      <c r="CR538" s="29"/>
      <c r="CS538" s="29"/>
      <c r="CT538" s="29"/>
      <c r="CU538" s="29"/>
      <c r="CV538" s="29"/>
      <c r="CW538" s="29"/>
      <c r="CX538" s="29"/>
      <c r="CY538" s="29"/>
      <c r="CZ538" s="29"/>
      <c r="DA538" s="29"/>
      <c r="DB538" s="29"/>
      <c r="DC538" s="29"/>
      <c r="DD538" s="29"/>
      <c r="DE538" s="29"/>
      <c r="DF538" s="29"/>
      <c r="DG538" s="29"/>
      <c r="DH538" s="29"/>
      <c r="DI538" s="29"/>
      <c r="DJ538" s="29"/>
      <c r="DK538" s="29"/>
      <c r="DL538" s="29"/>
      <c r="DM538" s="29"/>
      <c r="DN538" s="29"/>
      <c r="DO538" s="29"/>
      <c r="DP538" s="29"/>
      <c r="DQ538" s="29"/>
      <c r="DR538" s="29"/>
      <c r="DS538" s="29"/>
      <c r="DT538" s="29"/>
      <c r="DU538" s="29"/>
      <c r="DV538" s="29"/>
      <c r="DW538" s="29"/>
      <c r="DX538" s="29"/>
      <c r="DY538" s="29"/>
      <c r="DZ538" s="29"/>
      <c r="EA538" s="29"/>
      <c r="EB538" s="29"/>
      <c r="EC538" s="29"/>
      <c r="ED538" s="29"/>
      <c r="EE538" s="29"/>
      <c r="EF538" s="29"/>
      <c r="EG538" s="29"/>
      <c r="EH538" s="29"/>
      <c r="EI538" s="29"/>
      <c r="EJ538" s="29"/>
      <c r="EK538" s="29"/>
      <c r="EL538" s="29"/>
      <c r="EM538" s="29"/>
      <c r="EN538" s="29"/>
      <c r="EO538" s="29"/>
      <c r="EP538" s="29"/>
      <c r="EQ538" s="29"/>
      <c r="ER538" s="29"/>
      <c r="ES538" s="29"/>
      <c r="ET538" s="29"/>
      <c r="EU538" s="29"/>
      <c r="EV538" s="29"/>
      <c r="EW538" s="29"/>
      <c r="EX538" s="29"/>
      <c r="EY538" s="29"/>
      <c r="EZ538" s="29"/>
      <c r="FA538" s="29"/>
      <c r="FB538" s="29"/>
      <c r="FC538" s="29"/>
      <c r="FD538" s="29"/>
      <c r="FE538" s="29"/>
      <c r="FF538" s="29"/>
      <c r="FG538" s="29"/>
      <c r="FH538" s="29"/>
      <c r="FI538" s="29"/>
      <c r="FJ538" s="29"/>
      <c r="FK538" s="29"/>
      <c r="FL538" s="29"/>
      <c r="FM538" s="29"/>
      <c r="FN538" s="29"/>
    </row>
    <row r="539" spans="1:170" s="3" customFormat="1" ht="106.5" customHeight="1" x14ac:dyDescent="0.25">
      <c r="A539" s="78"/>
      <c r="B539" s="81"/>
      <c r="C539" s="101"/>
      <c r="D539" s="101"/>
      <c r="E539" s="101"/>
      <c r="F539" s="101"/>
      <c r="G539" s="101"/>
      <c r="H539" s="101"/>
      <c r="I539" s="106"/>
      <c r="J539" s="106"/>
      <c r="K539" s="111"/>
      <c r="L539" s="108"/>
      <c r="M539" s="108"/>
      <c r="N539" s="108"/>
      <c r="O539" s="108"/>
      <c r="P539" s="109"/>
      <c r="Q539" s="73"/>
      <c r="R539" s="29"/>
      <c r="S539" s="29"/>
      <c r="T539" s="29"/>
      <c r="U539" s="29"/>
      <c r="V539" s="29"/>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c r="EL539" s="29"/>
      <c r="EM539" s="29"/>
      <c r="EN539" s="29"/>
      <c r="EO539" s="29"/>
      <c r="EP539" s="29"/>
      <c r="EQ539" s="29"/>
      <c r="ER539" s="29"/>
      <c r="ES539" s="29"/>
      <c r="ET539" s="29"/>
      <c r="EU539" s="29"/>
      <c r="EV539" s="29"/>
      <c r="EW539" s="29"/>
      <c r="EX539" s="29"/>
      <c r="EY539" s="29"/>
      <c r="EZ539" s="29"/>
      <c r="FA539" s="29"/>
      <c r="FB539" s="29"/>
      <c r="FC539" s="29"/>
      <c r="FD539" s="29"/>
      <c r="FE539" s="29"/>
      <c r="FF539" s="29"/>
      <c r="FG539" s="29"/>
      <c r="FH539" s="29"/>
      <c r="FI539" s="29"/>
      <c r="FJ539" s="29"/>
      <c r="FK539" s="29"/>
      <c r="FL539" s="29"/>
      <c r="FM539" s="29"/>
      <c r="FN539" s="29"/>
    </row>
    <row r="540" spans="1:170" s="3" customFormat="1" ht="206.25" customHeight="1" x14ac:dyDescent="0.25">
      <c r="A540" s="78"/>
      <c r="B540" s="52" t="s">
        <v>140</v>
      </c>
      <c r="C540" s="61">
        <f>SUM(D540:H540)</f>
        <v>360</v>
      </c>
      <c r="D540" s="61">
        <v>60</v>
      </c>
      <c r="E540" s="61">
        <v>60</v>
      </c>
      <c r="F540" s="61">
        <v>80</v>
      </c>
      <c r="G540" s="61">
        <v>80</v>
      </c>
      <c r="H540" s="61">
        <v>80</v>
      </c>
      <c r="I540" s="104" t="s">
        <v>358</v>
      </c>
      <c r="J540" s="104" t="s">
        <v>96</v>
      </c>
      <c r="K540" s="17" t="s">
        <v>9</v>
      </c>
      <c r="L540" s="45">
        <v>0</v>
      </c>
      <c r="M540" s="45">
        <v>0</v>
      </c>
      <c r="N540" s="45">
        <v>0</v>
      </c>
      <c r="O540" s="45">
        <v>0</v>
      </c>
      <c r="P540" s="46">
        <v>0</v>
      </c>
      <c r="Q540" s="45">
        <v>0</v>
      </c>
      <c r="R540" s="29"/>
      <c r="S540" s="29"/>
      <c r="T540" s="29"/>
      <c r="U540" s="29"/>
      <c r="V540" s="29"/>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c r="EL540" s="29"/>
      <c r="EM540" s="29"/>
      <c r="EN540" s="29"/>
      <c r="EO540" s="29"/>
      <c r="EP540" s="29"/>
      <c r="EQ540" s="29"/>
      <c r="ER540" s="29"/>
      <c r="ES540" s="29"/>
      <c r="ET540" s="29"/>
      <c r="EU540" s="29"/>
      <c r="EV540" s="29"/>
      <c r="EW540" s="29"/>
      <c r="EX540" s="29"/>
      <c r="EY540" s="29"/>
      <c r="EZ540" s="29"/>
      <c r="FA540" s="29"/>
      <c r="FB540" s="29"/>
      <c r="FC540" s="29"/>
      <c r="FD540" s="29"/>
      <c r="FE540" s="29"/>
      <c r="FF540" s="29"/>
      <c r="FG540" s="29"/>
      <c r="FH540" s="29"/>
      <c r="FI540" s="29"/>
      <c r="FJ540" s="29"/>
      <c r="FK540" s="29"/>
      <c r="FL540" s="29"/>
      <c r="FM540" s="29"/>
      <c r="FN540" s="29"/>
    </row>
    <row r="541" spans="1:170" s="3" customFormat="1" ht="213.75" customHeight="1" x14ac:dyDescent="0.25">
      <c r="A541" s="78"/>
      <c r="B541" s="80" t="s">
        <v>139</v>
      </c>
      <c r="C541" s="99">
        <f>SUM(D541:H542)</f>
        <v>180</v>
      </c>
      <c r="D541" s="99">
        <v>30</v>
      </c>
      <c r="E541" s="99">
        <v>30</v>
      </c>
      <c r="F541" s="99">
        <v>40</v>
      </c>
      <c r="G541" s="99">
        <v>40</v>
      </c>
      <c r="H541" s="99">
        <v>40</v>
      </c>
      <c r="I541" s="105"/>
      <c r="J541" s="105"/>
      <c r="K541" s="17" t="s">
        <v>4</v>
      </c>
      <c r="L541" s="45">
        <v>0</v>
      </c>
      <c r="M541" s="45">
        <v>0</v>
      </c>
      <c r="N541" s="45">
        <v>0</v>
      </c>
      <c r="O541" s="45">
        <v>0</v>
      </c>
      <c r="P541" s="46">
        <v>0</v>
      </c>
      <c r="Q541" s="45">
        <v>0</v>
      </c>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row>
    <row r="542" spans="1:170" s="3" customFormat="1" ht="165.75" customHeight="1" x14ac:dyDescent="0.25">
      <c r="A542" s="78"/>
      <c r="B542" s="81"/>
      <c r="C542" s="101"/>
      <c r="D542" s="101"/>
      <c r="E542" s="101"/>
      <c r="F542" s="101"/>
      <c r="G542" s="101"/>
      <c r="H542" s="101"/>
      <c r="I542" s="105"/>
      <c r="J542" s="105"/>
      <c r="K542" s="107" t="s">
        <v>21</v>
      </c>
      <c r="L542" s="108">
        <v>0</v>
      </c>
      <c r="M542" s="108">
        <v>0</v>
      </c>
      <c r="N542" s="108">
        <v>0</v>
      </c>
      <c r="O542" s="108">
        <v>0</v>
      </c>
      <c r="P542" s="109">
        <v>0</v>
      </c>
      <c r="Q542" s="73">
        <v>0</v>
      </c>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row>
    <row r="543" spans="1:170" s="3" customFormat="1" ht="147" customHeight="1" x14ac:dyDescent="0.25">
      <c r="A543" s="78"/>
      <c r="B543" s="80" t="s">
        <v>123</v>
      </c>
      <c r="C543" s="99">
        <f>SUM(D543:H544)</f>
        <v>180</v>
      </c>
      <c r="D543" s="99">
        <v>30</v>
      </c>
      <c r="E543" s="99">
        <v>30</v>
      </c>
      <c r="F543" s="99">
        <v>40</v>
      </c>
      <c r="G543" s="99">
        <v>40</v>
      </c>
      <c r="H543" s="99">
        <v>40</v>
      </c>
      <c r="I543" s="105"/>
      <c r="J543" s="105"/>
      <c r="K543" s="107"/>
      <c r="L543" s="108"/>
      <c r="M543" s="108"/>
      <c r="N543" s="108"/>
      <c r="O543" s="108"/>
      <c r="P543" s="109"/>
      <c r="Q543" s="73"/>
      <c r="R543" s="29"/>
      <c r="S543" s="29"/>
      <c r="T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row>
    <row r="544" spans="1:170" s="3" customFormat="1" ht="234" customHeight="1" x14ac:dyDescent="0.25">
      <c r="A544" s="78"/>
      <c r="B544" s="81"/>
      <c r="C544" s="101"/>
      <c r="D544" s="101"/>
      <c r="E544" s="101"/>
      <c r="F544" s="101"/>
      <c r="G544" s="101"/>
      <c r="H544" s="101"/>
      <c r="I544" s="106"/>
      <c r="J544" s="106"/>
      <c r="K544" s="65" t="s">
        <v>5</v>
      </c>
      <c r="L544" s="45">
        <v>0</v>
      </c>
      <c r="M544" s="45">
        <v>0</v>
      </c>
      <c r="N544" s="45">
        <v>0</v>
      </c>
      <c r="O544" s="45">
        <v>0</v>
      </c>
      <c r="P544" s="46">
        <v>0</v>
      </c>
      <c r="Q544" s="45">
        <v>0</v>
      </c>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row>
    <row r="545" spans="1:170" s="3" customFormat="1" ht="302.25" customHeight="1" x14ac:dyDescent="0.25">
      <c r="A545" s="77" t="s">
        <v>359</v>
      </c>
      <c r="B545" s="80" t="s">
        <v>141</v>
      </c>
      <c r="C545" s="99">
        <f>SUM(D545:H549)</f>
        <v>5</v>
      </c>
      <c r="D545" s="99">
        <v>1</v>
      </c>
      <c r="E545" s="99">
        <v>1</v>
      </c>
      <c r="F545" s="99">
        <v>1</v>
      </c>
      <c r="G545" s="99">
        <v>1</v>
      </c>
      <c r="H545" s="99">
        <v>1</v>
      </c>
      <c r="I545" s="104" t="s">
        <v>360</v>
      </c>
      <c r="J545" s="104" t="s">
        <v>238</v>
      </c>
      <c r="K545" s="17" t="s">
        <v>9</v>
      </c>
      <c r="L545" s="45">
        <v>0</v>
      </c>
      <c r="M545" s="45">
        <v>0</v>
      </c>
      <c r="N545" s="45">
        <v>0</v>
      </c>
      <c r="O545" s="45">
        <v>0</v>
      </c>
      <c r="P545" s="46">
        <v>0</v>
      </c>
      <c r="Q545" s="45">
        <v>0</v>
      </c>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row>
    <row r="546" spans="1:170" s="3" customFormat="1" ht="294" customHeight="1" x14ac:dyDescent="0.25">
      <c r="A546" s="78"/>
      <c r="B546" s="91"/>
      <c r="C546" s="100"/>
      <c r="D546" s="100"/>
      <c r="E546" s="100"/>
      <c r="F546" s="100"/>
      <c r="G546" s="100"/>
      <c r="H546" s="100"/>
      <c r="I546" s="105"/>
      <c r="J546" s="105"/>
      <c r="K546" s="17" t="s">
        <v>4</v>
      </c>
      <c r="L546" s="45">
        <v>0</v>
      </c>
      <c r="M546" s="45">
        <v>0</v>
      </c>
      <c r="N546" s="45">
        <v>0</v>
      </c>
      <c r="O546" s="45">
        <v>0</v>
      </c>
      <c r="P546" s="46">
        <v>0</v>
      </c>
      <c r="Q546" s="45">
        <v>0</v>
      </c>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row>
    <row r="547" spans="1:170" s="3" customFormat="1" ht="342.75" customHeight="1" x14ac:dyDescent="0.25">
      <c r="A547" s="78"/>
      <c r="B547" s="91"/>
      <c r="C547" s="100"/>
      <c r="D547" s="100"/>
      <c r="E547" s="100"/>
      <c r="F547" s="100"/>
      <c r="G547" s="100"/>
      <c r="H547" s="100"/>
      <c r="I547" s="105"/>
      <c r="J547" s="105"/>
      <c r="K547" s="107" t="s">
        <v>21</v>
      </c>
      <c r="L547" s="108">
        <v>0</v>
      </c>
      <c r="M547" s="108">
        <v>0</v>
      </c>
      <c r="N547" s="108">
        <v>0</v>
      </c>
      <c r="O547" s="108">
        <v>0</v>
      </c>
      <c r="P547" s="109">
        <v>0</v>
      </c>
      <c r="Q547" s="73">
        <v>0</v>
      </c>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row>
    <row r="548" spans="1:170" s="3" customFormat="1" ht="136.5" customHeight="1" x14ac:dyDescent="0.25">
      <c r="A548" s="78"/>
      <c r="B548" s="91"/>
      <c r="C548" s="100"/>
      <c r="D548" s="100"/>
      <c r="E548" s="100"/>
      <c r="F548" s="100"/>
      <c r="G548" s="100"/>
      <c r="H548" s="100"/>
      <c r="I548" s="105"/>
      <c r="J548" s="105"/>
      <c r="K548" s="107"/>
      <c r="L548" s="108"/>
      <c r="M548" s="108"/>
      <c r="N548" s="108"/>
      <c r="O548" s="108"/>
      <c r="P548" s="109"/>
      <c r="Q548" s="73"/>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row>
    <row r="549" spans="1:170" s="3" customFormat="1" ht="288.75" customHeight="1" x14ac:dyDescent="0.25">
      <c r="A549" s="78"/>
      <c r="B549" s="81"/>
      <c r="C549" s="101"/>
      <c r="D549" s="101"/>
      <c r="E549" s="101"/>
      <c r="F549" s="101"/>
      <c r="G549" s="101"/>
      <c r="H549" s="101"/>
      <c r="I549" s="106"/>
      <c r="J549" s="106"/>
      <c r="K549" s="65" t="s">
        <v>5</v>
      </c>
      <c r="L549" s="45">
        <v>0</v>
      </c>
      <c r="M549" s="45">
        <v>0</v>
      </c>
      <c r="N549" s="45">
        <v>0</v>
      </c>
      <c r="O549" s="45">
        <v>0</v>
      </c>
      <c r="P549" s="46">
        <v>0</v>
      </c>
      <c r="Q549" s="45">
        <v>0</v>
      </c>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row>
    <row r="550" spans="1:170" s="3" customFormat="1" ht="302.25" customHeight="1" x14ac:dyDescent="0.25">
      <c r="A550" s="78"/>
      <c r="B550" s="80" t="s">
        <v>136</v>
      </c>
      <c r="C550" s="99">
        <f>SUM(D550:H554)</f>
        <v>405</v>
      </c>
      <c r="D550" s="99">
        <v>75</v>
      </c>
      <c r="E550" s="99">
        <v>80</v>
      </c>
      <c r="F550" s="99">
        <v>80</v>
      </c>
      <c r="G550" s="99">
        <v>85</v>
      </c>
      <c r="H550" s="99">
        <v>85</v>
      </c>
      <c r="I550" s="104" t="s">
        <v>361</v>
      </c>
      <c r="J550" s="104" t="s">
        <v>238</v>
      </c>
      <c r="K550" s="17" t="s">
        <v>9</v>
      </c>
      <c r="L550" s="45">
        <v>0</v>
      </c>
      <c r="M550" s="45">
        <v>0</v>
      </c>
      <c r="N550" s="45">
        <v>0</v>
      </c>
      <c r="O550" s="45">
        <v>0</v>
      </c>
      <c r="P550" s="46">
        <v>0</v>
      </c>
      <c r="Q550" s="45">
        <v>0</v>
      </c>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row>
    <row r="551" spans="1:170" s="3" customFormat="1" ht="213.75" customHeight="1" x14ac:dyDescent="0.25">
      <c r="A551" s="78"/>
      <c r="B551" s="91"/>
      <c r="C551" s="100"/>
      <c r="D551" s="100"/>
      <c r="E551" s="100"/>
      <c r="F551" s="100"/>
      <c r="G551" s="100"/>
      <c r="H551" s="100"/>
      <c r="I551" s="105"/>
      <c r="J551" s="105"/>
      <c r="K551" s="17" t="s">
        <v>4</v>
      </c>
      <c r="L551" s="45">
        <v>0</v>
      </c>
      <c r="M551" s="45">
        <v>0</v>
      </c>
      <c r="N551" s="45">
        <v>0</v>
      </c>
      <c r="O551" s="45">
        <v>0</v>
      </c>
      <c r="P551" s="46">
        <v>0</v>
      </c>
      <c r="Q551" s="45">
        <v>0</v>
      </c>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row>
    <row r="552" spans="1:170" s="3" customFormat="1" ht="165.75" customHeight="1" x14ac:dyDescent="0.25">
      <c r="A552" s="78"/>
      <c r="B552" s="91"/>
      <c r="C552" s="100"/>
      <c r="D552" s="100"/>
      <c r="E552" s="100"/>
      <c r="F552" s="100"/>
      <c r="G552" s="100"/>
      <c r="H552" s="100"/>
      <c r="I552" s="105"/>
      <c r="J552" s="105"/>
      <c r="K552" s="107" t="s">
        <v>21</v>
      </c>
      <c r="L552" s="108">
        <v>0</v>
      </c>
      <c r="M552" s="108">
        <v>0</v>
      </c>
      <c r="N552" s="108">
        <v>0</v>
      </c>
      <c r="O552" s="108">
        <v>0</v>
      </c>
      <c r="P552" s="109">
        <v>0</v>
      </c>
      <c r="Q552" s="73">
        <v>0</v>
      </c>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row>
    <row r="553" spans="1:170" s="3" customFormat="1" ht="168.75" customHeight="1" x14ac:dyDescent="0.25">
      <c r="A553" s="78"/>
      <c r="B553" s="91"/>
      <c r="C553" s="100"/>
      <c r="D553" s="100"/>
      <c r="E553" s="100"/>
      <c r="F553" s="100"/>
      <c r="G553" s="100"/>
      <c r="H553" s="100"/>
      <c r="I553" s="105"/>
      <c r="J553" s="105"/>
      <c r="K553" s="107"/>
      <c r="L553" s="108"/>
      <c r="M553" s="108"/>
      <c r="N553" s="108"/>
      <c r="O553" s="108"/>
      <c r="P553" s="109"/>
      <c r="Q553" s="73"/>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row>
    <row r="554" spans="1:170" s="3" customFormat="1" ht="213.75" customHeight="1" x14ac:dyDescent="0.25">
      <c r="A554" s="79"/>
      <c r="B554" s="81"/>
      <c r="C554" s="101"/>
      <c r="D554" s="101"/>
      <c r="E554" s="101"/>
      <c r="F554" s="101"/>
      <c r="G554" s="101"/>
      <c r="H554" s="101"/>
      <c r="I554" s="106"/>
      <c r="J554" s="106"/>
      <c r="K554" s="65" t="s">
        <v>5</v>
      </c>
      <c r="L554" s="45">
        <v>0</v>
      </c>
      <c r="M554" s="45">
        <v>0</v>
      </c>
      <c r="N554" s="45">
        <v>0</v>
      </c>
      <c r="O554" s="45">
        <v>0</v>
      </c>
      <c r="P554" s="46">
        <v>0</v>
      </c>
      <c r="Q554" s="45">
        <v>0</v>
      </c>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row>
    <row r="555" spans="1:170" s="3" customFormat="1" ht="222" customHeight="1" x14ac:dyDescent="0.25">
      <c r="A555" s="77" t="s">
        <v>362</v>
      </c>
      <c r="B555" s="80" t="s">
        <v>128</v>
      </c>
      <c r="C555" s="99">
        <f>SUM(D555:H559)</f>
        <v>400</v>
      </c>
      <c r="D555" s="99">
        <v>80</v>
      </c>
      <c r="E555" s="99">
        <v>80</v>
      </c>
      <c r="F555" s="99">
        <v>80</v>
      </c>
      <c r="G555" s="99">
        <v>80</v>
      </c>
      <c r="H555" s="99">
        <v>80</v>
      </c>
      <c r="I555" s="104" t="s">
        <v>363</v>
      </c>
      <c r="J555" s="104" t="s">
        <v>276</v>
      </c>
      <c r="K555" s="17" t="s">
        <v>9</v>
      </c>
      <c r="L555" s="45">
        <v>0</v>
      </c>
      <c r="M555" s="45">
        <v>0</v>
      </c>
      <c r="N555" s="45">
        <v>0</v>
      </c>
      <c r="O555" s="45">
        <v>0</v>
      </c>
      <c r="P555" s="46">
        <v>0</v>
      </c>
      <c r="Q555" s="45">
        <v>0</v>
      </c>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row>
    <row r="556" spans="1:170" s="3" customFormat="1" ht="213.75" customHeight="1" x14ac:dyDescent="0.25">
      <c r="A556" s="78"/>
      <c r="B556" s="91"/>
      <c r="C556" s="100"/>
      <c r="D556" s="100"/>
      <c r="E556" s="100"/>
      <c r="F556" s="100"/>
      <c r="G556" s="100"/>
      <c r="H556" s="100"/>
      <c r="I556" s="105"/>
      <c r="J556" s="105"/>
      <c r="K556" s="17" t="s">
        <v>4</v>
      </c>
      <c r="L556" s="45">
        <v>0</v>
      </c>
      <c r="M556" s="45">
        <v>0</v>
      </c>
      <c r="N556" s="45">
        <v>0</v>
      </c>
      <c r="O556" s="45">
        <v>0</v>
      </c>
      <c r="P556" s="46">
        <v>0</v>
      </c>
      <c r="Q556" s="45">
        <v>0</v>
      </c>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row>
    <row r="557" spans="1:170" s="3" customFormat="1" ht="165.75" customHeight="1" x14ac:dyDescent="0.25">
      <c r="A557" s="78"/>
      <c r="B557" s="91"/>
      <c r="C557" s="100"/>
      <c r="D557" s="100"/>
      <c r="E557" s="100"/>
      <c r="F557" s="100"/>
      <c r="G557" s="100"/>
      <c r="H557" s="100"/>
      <c r="I557" s="105"/>
      <c r="J557" s="105"/>
      <c r="K557" s="107" t="s">
        <v>21</v>
      </c>
      <c r="L557" s="108">
        <v>0</v>
      </c>
      <c r="M557" s="108">
        <v>0</v>
      </c>
      <c r="N557" s="108">
        <v>0</v>
      </c>
      <c r="O557" s="108">
        <v>0</v>
      </c>
      <c r="P557" s="109">
        <v>0</v>
      </c>
      <c r="Q557" s="73">
        <v>0</v>
      </c>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row>
    <row r="558" spans="1:170" s="3" customFormat="1" ht="179.25" customHeight="1" x14ac:dyDescent="0.25">
      <c r="A558" s="78"/>
      <c r="B558" s="91"/>
      <c r="C558" s="100"/>
      <c r="D558" s="100"/>
      <c r="E558" s="100"/>
      <c r="F558" s="100"/>
      <c r="G558" s="100"/>
      <c r="H558" s="100"/>
      <c r="I558" s="105"/>
      <c r="J558" s="105"/>
      <c r="K558" s="107"/>
      <c r="L558" s="108"/>
      <c r="M558" s="108"/>
      <c r="N558" s="108"/>
      <c r="O558" s="108"/>
      <c r="P558" s="109"/>
      <c r="Q558" s="73"/>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row>
    <row r="559" spans="1:170" s="3" customFormat="1" ht="213.75" customHeight="1" x14ac:dyDescent="0.25">
      <c r="A559" s="79"/>
      <c r="B559" s="81"/>
      <c r="C559" s="101"/>
      <c r="D559" s="101"/>
      <c r="E559" s="101"/>
      <c r="F559" s="101"/>
      <c r="G559" s="101"/>
      <c r="H559" s="101"/>
      <c r="I559" s="106"/>
      <c r="J559" s="106"/>
      <c r="K559" s="65" t="s">
        <v>5</v>
      </c>
      <c r="L559" s="45">
        <v>0</v>
      </c>
      <c r="M559" s="45">
        <v>0</v>
      </c>
      <c r="N559" s="45">
        <v>0</v>
      </c>
      <c r="O559" s="45">
        <v>0</v>
      </c>
      <c r="P559" s="46">
        <v>0</v>
      </c>
      <c r="Q559" s="45">
        <v>0</v>
      </c>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row>
    <row r="560" spans="1:170" s="3" customFormat="1" ht="195.75" customHeight="1" x14ac:dyDescent="0.25">
      <c r="A560" s="77" t="s">
        <v>367</v>
      </c>
      <c r="B560" s="80" t="s">
        <v>136</v>
      </c>
      <c r="C560" s="99">
        <f>SUM(D560:H564)</f>
        <v>340</v>
      </c>
      <c r="D560" s="99">
        <v>55</v>
      </c>
      <c r="E560" s="99">
        <v>60</v>
      </c>
      <c r="F560" s="99">
        <v>75</v>
      </c>
      <c r="G560" s="99">
        <v>75</v>
      </c>
      <c r="H560" s="99">
        <v>75</v>
      </c>
      <c r="I560" s="104" t="s">
        <v>368</v>
      </c>
      <c r="J560" s="104" t="s">
        <v>369</v>
      </c>
      <c r="K560" s="17" t="s">
        <v>9</v>
      </c>
      <c r="L560" s="45">
        <v>0</v>
      </c>
      <c r="M560" s="45">
        <v>0</v>
      </c>
      <c r="N560" s="45">
        <v>0</v>
      </c>
      <c r="O560" s="45">
        <v>0</v>
      </c>
      <c r="P560" s="46">
        <v>0</v>
      </c>
      <c r="Q560" s="45">
        <v>0</v>
      </c>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row>
    <row r="561" spans="1:170" s="3" customFormat="1" ht="261.75" customHeight="1" x14ac:dyDescent="0.25">
      <c r="A561" s="78"/>
      <c r="B561" s="91"/>
      <c r="C561" s="100"/>
      <c r="D561" s="100"/>
      <c r="E561" s="100"/>
      <c r="F561" s="100"/>
      <c r="G561" s="100"/>
      <c r="H561" s="100"/>
      <c r="I561" s="105"/>
      <c r="J561" s="105"/>
      <c r="K561" s="17" t="s">
        <v>4</v>
      </c>
      <c r="L561" s="45">
        <f>SUM(M561:Q561)</f>
        <v>122</v>
      </c>
      <c r="M561" s="45">
        <v>24</v>
      </c>
      <c r="N561" s="45">
        <v>24</v>
      </c>
      <c r="O561" s="45">
        <v>24</v>
      </c>
      <c r="P561" s="46">
        <v>25</v>
      </c>
      <c r="Q561" s="45">
        <v>25</v>
      </c>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row>
    <row r="562" spans="1:170" s="3" customFormat="1" ht="186.75" customHeight="1" x14ac:dyDescent="0.25">
      <c r="A562" s="78"/>
      <c r="B562" s="91"/>
      <c r="C562" s="100"/>
      <c r="D562" s="100"/>
      <c r="E562" s="100"/>
      <c r="F562" s="100"/>
      <c r="G562" s="100"/>
      <c r="H562" s="100"/>
      <c r="I562" s="105"/>
      <c r="J562" s="105"/>
      <c r="K562" s="107" t="s">
        <v>21</v>
      </c>
      <c r="L562" s="108">
        <f>SUM(M562:Q563)</f>
        <v>208</v>
      </c>
      <c r="M562" s="108">
        <v>40</v>
      </c>
      <c r="N562" s="108">
        <v>42</v>
      </c>
      <c r="O562" s="108">
        <v>42</v>
      </c>
      <c r="P562" s="109">
        <v>42</v>
      </c>
      <c r="Q562" s="73">
        <v>42</v>
      </c>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row>
    <row r="563" spans="1:170" s="3" customFormat="1" ht="141" customHeight="1" x14ac:dyDescent="0.25">
      <c r="A563" s="78"/>
      <c r="B563" s="91"/>
      <c r="C563" s="100"/>
      <c r="D563" s="100"/>
      <c r="E563" s="100"/>
      <c r="F563" s="100"/>
      <c r="G563" s="100"/>
      <c r="H563" s="100"/>
      <c r="I563" s="105"/>
      <c r="J563" s="105"/>
      <c r="K563" s="107"/>
      <c r="L563" s="108"/>
      <c r="M563" s="108"/>
      <c r="N563" s="108"/>
      <c r="O563" s="108"/>
      <c r="P563" s="109"/>
      <c r="Q563" s="73"/>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row>
    <row r="564" spans="1:170" s="3" customFormat="1" ht="232.5" customHeight="1" x14ac:dyDescent="0.25">
      <c r="A564" s="78"/>
      <c r="B564" s="81"/>
      <c r="C564" s="101"/>
      <c r="D564" s="101"/>
      <c r="E564" s="101"/>
      <c r="F564" s="101"/>
      <c r="G564" s="101"/>
      <c r="H564" s="101"/>
      <c r="I564" s="106"/>
      <c r="J564" s="106"/>
      <c r="K564" s="65" t="s">
        <v>5</v>
      </c>
      <c r="L564" s="45">
        <f>SUM(M564:Q564)</f>
        <v>400</v>
      </c>
      <c r="M564" s="45">
        <v>80</v>
      </c>
      <c r="N564" s="45">
        <v>80</v>
      </c>
      <c r="O564" s="45">
        <v>80</v>
      </c>
      <c r="P564" s="46">
        <v>80</v>
      </c>
      <c r="Q564" s="45">
        <v>80</v>
      </c>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row>
    <row r="565" spans="1:170" s="3" customFormat="1" ht="409.5" customHeight="1" x14ac:dyDescent="0.25">
      <c r="A565" s="78"/>
      <c r="B565" s="80" t="s">
        <v>128</v>
      </c>
      <c r="C565" s="99"/>
      <c r="D565" s="99">
        <v>4600</v>
      </c>
      <c r="E565" s="99">
        <v>5000</v>
      </c>
      <c r="F565" s="99">
        <v>5400</v>
      </c>
      <c r="G565" s="99">
        <v>6000</v>
      </c>
      <c r="H565" s="99">
        <v>6500</v>
      </c>
      <c r="I565" s="104" t="s">
        <v>370</v>
      </c>
      <c r="J565" s="104" t="s">
        <v>371</v>
      </c>
      <c r="K565" s="17" t="s">
        <v>9</v>
      </c>
      <c r="L565" s="45">
        <v>0</v>
      </c>
      <c r="M565" s="45">
        <v>0</v>
      </c>
      <c r="N565" s="45">
        <v>0</v>
      </c>
      <c r="O565" s="45">
        <v>0</v>
      </c>
      <c r="P565" s="46">
        <v>0</v>
      </c>
      <c r="Q565" s="45">
        <v>0</v>
      </c>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row>
    <row r="566" spans="1:170" s="3" customFormat="1" ht="406.5" customHeight="1" x14ac:dyDescent="0.25">
      <c r="A566" s="78"/>
      <c r="B566" s="91"/>
      <c r="C566" s="100"/>
      <c r="D566" s="100"/>
      <c r="E566" s="100"/>
      <c r="F566" s="100"/>
      <c r="G566" s="100"/>
      <c r="H566" s="100"/>
      <c r="I566" s="105"/>
      <c r="J566" s="105"/>
      <c r="K566" s="17" t="s">
        <v>4</v>
      </c>
      <c r="L566" s="45">
        <f>SUM(M566:Q566)</f>
        <v>31</v>
      </c>
      <c r="M566" s="45">
        <v>5</v>
      </c>
      <c r="N566" s="45">
        <v>5</v>
      </c>
      <c r="O566" s="45">
        <v>6</v>
      </c>
      <c r="P566" s="46">
        <v>7</v>
      </c>
      <c r="Q566" s="45">
        <v>8</v>
      </c>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row>
    <row r="567" spans="1:170" s="3" customFormat="1" ht="407.25" customHeight="1" x14ac:dyDescent="0.25">
      <c r="A567" s="78"/>
      <c r="B567" s="91"/>
      <c r="C567" s="100"/>
      <c r="D567" s="100"/>
      <c r="E567" s="100"/>
      <c r="F567" s="100"/>
      <c r="G567" s="100"/>
      <c r="H567" s="100"/>
      <c r="I567" s="105"/>
      <c r="J567" s="105"/>
      <c r="K567" s="107" t="s">
        <v>21</v>
      </c>
      <c r="L567" s="108">
        <f>SUM(M567:Q568)</f>
        <v>215</v>
      </c>
      <c r="M567" s="108">
        <v>40</v>
      </c>
      <c r="N567" s="108">
        <v>40</v>
      </c>
      <c r="O567" s="108">
        <v>45</v>
      </c>
      <c r="P567" s="109">
        <v>45</v>
      </c>
      <c r="Q567" s="73">
        <v>45</v>
      </c>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row>
    <row r="568" spans="1:170" s="3" customFormat="1" ht="409.5" customHeight="1" x14ac:dyDescent="0.25">
      <c r="A568" s="78"/>
      <c r="B568" s="91"/>
      <c r="C568" s="100"/>
      <c r="D568" s="100"/>
      <c r="E568" s="100"/>
      <c r="F568" s="100"/>
      <c r="G568" s="100"/>
      <c r="H568" s="100"/>
      <c r="I568" s="105"/>
      <c r="J568" s="105"/>
      <c r="K568" s="107"/>
      <c r="L568" s="108"/>
      <c r="M568" s="108"/>
      <c r="N568" s="108"/>
      <c r="O568" s="108"/>
      <c r="P568" s="109"/>
      <c r="Q568" s="73"/>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row>
    <row r="569" spans="1:170" s="3" customFormat="1" ht="406.5" customHeight="1" x14ac:dyDescent="0.25">
      <c r="A569" s="79"/>
      <c r="B569" s="81"/>
      <c r="C569" s="101"/>
      <c r="D569" s="101"/>
      <c r="E569" s="101"/>
      <c r="F569" s="101"/>
      <c r="G569" s="101"/>
      <c r="H569" s="101"/>
      <c r="I569" s="106"/>
      <c r="J569" s="106"/>
      <c r="K569" s="65" t="s">
        <v>5</v>
      </c>
      <c r="L569" s="45">
        <f>SUM(M569:Q569)</f>
        <v>150</v>
      </c>
      <c r="M569" s="45">
        <v>30</v>
      </c>
      <c r="N569" s="45">
        <v>30</v>
      </c>
      <c r="O569" s="45">
        <v>30</v>
      </c>
      <c r="P569" s="46">
        <v>30</v>
      </c>
      <c r="Q569" s="45">
        <v>30</v>
      </c>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row>
    <row r="570" spans="1:170" s="3" customFormat="1" ht="151.5" customHeight="1" x14ac:dyDescent="0.25">
      <c r="A570" s="188" t="s">
        <v>132</v>
      </c>
      <c r="B570" s="189"/>
      <c r="C570" s="189"/>
      <c r="D570" s="189"/>
      <c r="E570" s="189"/>
      <c r="F570" s="189"/>
      <c r="G570" s="189"/>
      <c r="H570" s="189"/>
      <c r="I570" s="189"/>
      <c r="J570" s="189"/>
      <c r="K570" s="189"/>
      <c r="L570" s="189"/>
      <c r="M570" s="189"/>
      <c r="N570" s="189"/>
      <c r="O570" s="189"/>
      <c r="P570" s="189"/>
      <c r="Q570" s="190"/>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row>
    <row r="571" spans="1:170" s="3" customFormat="1" ht="169.5" customHeight="1" x14ac:dyDescent="0.25">
      <c r="A571" s="191" t="s">
        <v>6</v>
      </c>
      <c r="B571" s="192"/>
      <c r="C571" s="192"/>
      <c r="D571" s="192"/>
      <c r="E571" s="192"/>
      <c r="F571" s="192"/>
      <c r="G571" s="192"/>
      <c r="H571" s="192"/>
      <c r="I571" s="192"/>
      <c r="J571" s="193"/>
      <c r="K571" s="65" t="s">
        <v>9</v>
      </c>
      <c r="L571" s="45">
        <v>0</v>
      </c>
      <c r="M571" s="45">
        <v>0</v>
      </c>
      <c r="N571" s="45">
        <v>0</v>
      </c>
      <c r="O571" s="45">
        <v>0</v>
      </c>
      <c r="P571" s="46">
        <v>0</v>
      </c>
      <c r="Q571" s="45">
        <v>0</v>
      </c>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row>
    <row r="572" spans="1:170" s="3" customFormat="1" ht="154.5" customHeight="1" x14ac:dyDescent="0.25">
      <c r="A572" s="194"/>
      <c r="B572" s="195"/>
      <c r="C572" s="195"/>
      <c r="D572" s="195"/>
      <c r="E572" s="195"/>
      <c r="F572" s="195"/>
      <c r="G572" s="195"/>
      <c r="H572" s="195"/>
      <c r="I572" s="195"/>
      <c r="J572" s="196"/>
      <c r="K572" s="65" t="s">
        <v>4</v>
      </c>
      <c r="L572" s="45">
        <f>SUM(L566,L561,L374)</f>
        <v>303</v>
      </c>
      <c r="M572" s="45">
        <f>SUM(M566,M561,M374)</f>
        <v>59</v>
      </c>
      <c r="N572" s="45">
        <f t="shared" ref="N572:Q572" si="9">SUM(N566,N561,N374)</f>
        <v>59</v>
      </c>
      <c r="O572" s="45">
        <f t="shared" si="9"/>
        <v>60</v>
      </c>
      <c r="P572" s="45">
        <f t="shared" si="9"/>
        <v>62</v>
      </c>
      <c r="Q572" s="45">
        <f t="shared" si="9"/>
        <v>63</v>
      </c>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row>
    <row r="573" spans="1:170" s="3" customFormat="1" ht="284.25" customHeight="1" x14ac:dyDescent="0.25">
      <c r="A573" s="194"/>
      <c r="B573" s="195"/>
      <c r="C573" s="195"/>
      <c r="D573" s="195"/>
      <c r="E573" s="195"/>
      <c r="F573" s="195"/>
      <c r="G573" s="195"/>
      <c r="H573" s="195"/>
      <c r="I573" s="195"/>
      <c r="J573" s="196"/>
      <c r="K573" s="56" t="s">
        <v>21</v>
      </c>
      <c r="L573" s="45">
        <f>SUM(L567,L562,L536,L520,L515,L483,L453,L448,L412,L406,L401,L396,L350)</f>
        <v>1404.7449999999999</v>
      </c>
      <c r="M573" s="45">
        <f>SUM(M567,M562,M536,M520,M515,M483,M453,M448,M412,M406,M401,M396,M350)</f>
        <v>265.11699999999996</v>
      </c>
      <c r="N573" s="45">
        <f t="shared" ref="N573:Q573" si="10">SUM(N567,N562,N536,N520,N515,N483,N453,N448,N412,N406,N401,N396,N350)</f>
        <v>274.00700000000001</v>
      </c>
      <c r="O573" s="45">
        <f t="shared" si="10"/>
        <v>288.00700000000001</v>
      </c>
      <c r="P573" s="45">
        <f t="shared" si="10"/>
        <v>284.80700000000002</v>
      </c>
      <c r="Q573" s="45">
        <f t="shared" si="10"/>
        <v>292.80700000000002</v>
      </c>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row>
    <row r="574" spans="1:170" s="3" customFormat="1" ht="234.75" customHeight="1" x14ac:dyDescent="0.25">
      <c r="A574" s="194"/>
      <c r="B574" s="195"/>
      <c r="C574" s="195"/>
      <c r="D574" s="195"/>
      <c r="E574" s="195"/>
      <c r="F574" s="195"/>
      <c r="G574" s="195"/>
      <c r="H574" s="195"/>
      <c r="I574" s="195"/>
      <c r="J574" s="196"/>
      <c r="K574" s="65" t="s">
        <v>5</v>
      </c>
      <c r="L574" s="45">
        <f>SUM(L569,L564,L532,L382)</f>
        <v>659</v>
      </c>
      <c r="M574" s="45">
        <f>SUM(M569,M564,M532,M382)</f>
        <v>130</v>
      </c>
      <c r="N574" s="45">
        <f t="shared" ref="N574:Q574" si="11">SUM(N569,N564,N532,N382)</f>
        <v>130</v>
      </c>
      <c r="O574" s="45">
        <f t="shared" si="11"/>
        <v>132</v>
      </c>
      <c r="P574" s="45">
        <f t="shared" si="11"/>
        <v>132</v>
      </c>
      <c r="Q574" s="45">
        <f t="shared" si="11"/>
        <v>135</v>
      </c>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row>
    <row r="575" spans="1:170" s="8" customFormat="1" ht="117" customHeight="1" x14ac:dyDescent="0.25">
      <c r="A575" s="199" t="s">
        <v>288</v>
      </c>
      <c r="B575" s="200"/>
      <c r="C575" s="200"/>
      <c r="D575" s="200"/>
      <c r="E575" s="200"/>
      <c r="F575" s="200"/>
      <c r="G575" s="200"/>
      <c r="H575" s="200"/>
      <c r="I575" s="200"/>
      <c r="J575" s="200"/>
      <c r="K575" s="200"/>
      <c r="L575" s="200"/>
      <c r="M575" s="200"/>
      <c r="N575" s="200"/>
      <c r="O575" s="200"/>
      <c r="P575" s="200"/>
      <c r="Q575" s="201"/>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33"/>
      <c r="EE575" s="33"/>
      <c r="EF575" s="33"/>
      <c r="EG575" s="33"/>
      <c r="EH575" s="33"/>
      <c r="EI575" s="33"/>
      <c r="EJ575" s="33"/>
      <c r="EK575" s="33"/>
      <c r="EL575" s="33"/>
      <c r="EM575" s="33"/>
      <c r="EN575" s="33"/>
      <c r="EO575" s="33"/>
      <c r="EP575" s="33"/>
      <c r="EQ575" s="33"/>
      <c r="ER575" s="33"/>
      <c r="ES575" s="33"/>
      <c r="ET575" s="33"/>
      <c r="EU575" s="33"/>
      <c r="EV575" s="33"/>
      <c r="EW575" s="33"/>
      <c r="EX575" s="33"/>
      <c r="EY575" s="33"/>
      <c r="EZ575" s="33"/>
      <c r="FA575" s="33"/>
      <c r="FB575" s="33"/>
      <c r="FC575" s="33"/>
      <c r="FD575" s="33"/>
      <c r="FE575" s="33"/>
      <c r="FF575" s="33"/>
      <c r="FG575" s="33"/>
      <c r="FH575" s="33"/>
      <c r="FI575" s="33"/>
      <c r="FJ575" s="33"/>
      <c r="FK575" s="33"/>
      <c r="FL575" s="33"/>
      <c r="FM575" s="33"/>
      <c r="FN575" s="33"/>
    </row>
    <row r="576" spans="1:170" s="3" customFormat="1" ht="408.75" customHeight="1" x14ac:dyDescent="0.25">
      <c r="A576" s="77" t="s">
        <v>412</v>
      </c>
      <c r="B576" s="80" t="s">
        <v>92</v>
      </c>
      <c r="C576" s="99">
        <f>SUM(D576:H580)</f>
        <v>5</v>
      </c>
      <c r="D576" s="99">
        <v>1</v>
      </c>
      <c r="E576" s="99">
        <v>1</v>
      </c>
      <c r="F576" s="99">
        <v>1</v>
      </c>
      <c r="G576" s="99">
        <v>1</v>
      </c>
      <c r="H576" s="99">
        <v>1</v>
      </c>
      <c r="I576" s="104" t="s">
        <v>100</v>
      </c>
      <c r="J576" s="104" t="s">
        <v>316</v>
      </c>
      <c r="K576" s="17" t="s">
        <v>9</v>
      </c>
      <c r="L576" s="45">
        <v>0</v>
      </c>
      <c r="M576" s="45">
        <v>0</v>
      </c>
      <c r="N576" s="45">
        <v>0</v>
      </c>
      <c r="O576" s="45">
        <v>0</v>
      </c>
      <c r="P576" s="46">
        <v>0</v>
      </c>
      <c r="Q576" s="45">
        <v>0</v>
      </c>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row>
    <row r="577" spans="1:170" s="3" customFormat="1" ht="406.5" customHeight="1" x14ac:dyDescent="0.25">
      <c r="A577" s="78"/>
      <c r="B577" s="91"/>
      <c r="C577" s="100"/>
      <c r="D577" s="100"/>
      <c r="E577" s="100"/>
      <c r="F577" s="100"/>
      <c r="G577" s="100"/>
      <c r="H577" s="100"/>
      <c r="I577" s="105"/>
      <c r="J577" s="105"/>
      <c r="K577" s="17" t="s">
        <v>4</v>
      </c>
      <c r="L577" s="45">
        <v>0</v>
      </c>
      <c r="M577" s="45">
        <v>0</v>
      </c>
      <c r="N577" s="45">
        <v>0</v>
      </c>
      <c r="O577" s="45">
        <v>0</v>
      </c>
      <c r="P577" s="46">
        <v>0</v>
      </c>
      <c r="Q577" s="45">
        <v>0</v>
      </c>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row>
    <row r="578" spans="1:170" s="3" customFormat="1" ht="219.75" customHeight="1" x14ac:dyDescent="0.25">
      <c r="A578" s="78"/>
      <c r="B578" s="91"/>
      <c r="C578" s="100"/>
      <c r="D578" s="100"/>
      <c r="E578" s="100"/>
      <c r="F578" s="100"/>
      <c r="G578" s="100"/>
      <c r="H578" s="100"/>
      <c r="I578" s="105"/>
      <c r="J578" s="105"/>
      <c r="K578" s="107" t="s">
        <v>21</v>
      </c>
      <c r="L578" s="108">
        <v>0</v>
      </c>
      <c r="M578" s="108">
        <v>0</v>
      </c>
      <c r="N578" s="108">
        <v>0</v>
      </c>
      <c r="O578" s="108">
        <v>0</v>
      </c>
      <c r="P578" s="109">
        <v>0</v>
      </c>
      <c r="Q578" s="73">
        <v>0</v>
      </c>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row>
    <row r="579" spans="1:170" s="3" customFormat="1" ht="409.5" customHeight="1" x14ac:dyDescent="0.25">
      <c r="A579" s="78"/>
      <c r="B579" s="91"/>
      <c r="C579" s="100"/>
      <c r="D579" s="100"/>
      <c r="E579" s="100"/>
      <c r="F579" s="100"/>
      <c r="G579" s="100"/>
      <c r="H579" s="100"/>
      <c r="I579" s="105"/>
      <c r="J579" s="105"/>
      <c r="K579" s="107"/>
      <c r="L579" s="108"/>
      <c r="M579" s="108"/>
      <c r="N579" s="108"/>
      <c r="O579" s="108"/>
      <c r="P579" s="109"/>
      <c r="Q579" s="73"/>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row>
    <row r="580" spans="1:170" s="3" customFormat="1" ht="405.75" customHeight="1" x14ac:dyDescent="0.25">
      <c r="A580" s="79"/>
      <c r="B580" s="81"/>
      <c r="C580" s="101"/>
      <c r="D580" s="101"/>
      <c r="E580" s="101"/>
      <c r="F580" s="101"/>
      <c r="G580" s="101"/>
      <c r="H580" s="101"/>
      <c r="I580" s="106"/>
      <c r="J580" s="106"/>
      <c r="K580" s="65" t="s">
        <v>5</v>
      </c>
      <c r="L580" s="45">
        <v>0</v>
      </c>
      <c r="M580" s="45">
        <v>0</v>
      </c>
      <c r="N580" s="45">
        <v>0</v>
      </c>
      <c r="O580" s="45">
        <v>0</v>
      </c>
      <c r="P580" s="46">
        <v>0</v>
      </c>
      <c r="Q580" s="45">
        <v>0</v>
      </c>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row>
    <row r="581" spans="1:170" s="3" customFormat="1" ht="222" customHeight="1" x14ac:dyDescent="0.25">
      <c r="A581" s="77" t="s">
        <v>413</v>
      </c>
      <c r="B581" s="80" t="s">
        <v>142</v>
      </c>
      <c r="C581" s="99">
        <f>SUM(D581:H585)</f>
        <v>15000</v>
      </c>
      <c r="D581" s="99">
        <v>3000</v>
      </c>
      <c r="E581" s="99">
        <v>3000</v>
      </c>
      <c r="F581" s="99">
        <v>3000</v>
      </c>
      <c r="G581" s="99">
        <v>3000</v>
      </c>
      <c r="H581" s="99">
        <v>3000</v>
      </c>
      <c r="I581" s="104" t="s">
        <v>400</v>
      </c>
      <c r="J581" s="104" t="s">
        <v>122</v>
      </c>
      <c r="K581" s="17" t="s">
        <v>9</v>
      </c>
      <c r="L581" s="45">
        <v>0</v>
      </c>
      <c r="M581" s="45">
        <v>0</v>
      </c>
      <c r="N581" s="45">
        <v>0</v>
      </c>
      <c r="O581" s="45">
        <v>0</v>
      </c>
      <c r="P581" s="46">
        <v>0</v>
      </c>
      <c r="Q581" s="45">
        <v>0</v>
      </c>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row>
    <row r="582" spans="1:170" s="3" customFormat="1" ht="213.75" customHeight="1" x14ac:dyDescent="0.25">
      <c r="A582" s="78"/>
      <c r="B582" s="91"/>
      <c r="C582" s="100"/>
      <c r="D582" s="100"/>
      <c r="E582" s="100"/>
      <c r="F582" s="100"/>
      <c r="G582" s="100"/>
      <c r="H582" s="100"/>
      <c r="I582" s="105"/>
      <c r="J582" s="105"/>
      <c r="K582" s="17" t="s">
        <v>4</v>
      </c>
      <c r="L582" s="45">
        <v>0</v>
      </c>
      <c r="M582" s="45">
        <v>0</v>
      </c>
      <c r="N582" s="45">
        <v>0</v>
      </c>
      <c r="O582" s="45">
        <v>0</v>
      </c>
      <c r="P582" s="46">
        <v>0</v>
      </c>
      <c r="Q582" s="45">
        <v>0</v>
      </c>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row>
    <row r="583" spans="1:170" s="3" customFormat="1" ht="165.75" customHeight="1" x14ac:dyDescent="0.25">
      <c r="A583" s="78"/>
      <c r="B583" s="91"/>
      <c r="C583" s="100"/>
      <c r="D583" s="100"/>
      <c r="E583" s="100"/>
      <c r="F583" s="100"/>
      <c r="G583" s="100"/>
      <c r="H583" s="100"/>
      <c r="I583" s="105"/>
      <c r="J583" s="105"/>
      <c r="K583" s="107" t="s">
        <v>21</v>
      </c>
      <c r="L583" s="108">
        <f>SUM(M583:Q584)</f>
        <v>206.54499999999999</v>
      </c>
      <c r="M583" s="108">
        <f>2+1+5.329+5+5+3+10</f>
        <v>31.329000000000001</v>
      </c>
      <c r="N583" s="108">
        <f>2+1+5.329+5.3+5+3+10</f>
        <v>31.629000000000001</v>
      </c>
      <c r="O583" s="108">
        <f>2+1+5.329+5.6+53+10</f>
        <v>76.929000000000002</v>
      </c>
      <c r="P583" s="108">
        <f>2+1+5.329+5.9+5+4+10</f>
        <v>33.228999999999999</v>
      </c>
      <c r="Q583" s="108">
        <f>2+1+5.329+6.1+5+4+10</f>
        <v>33.429000000000002</v>
      </c>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row>
    <row r="584" spans="1:170" s="3" customFormat="1" ht="184.5" customHeight="1" x14ac:dyDescent="0.25">
      <c r="A584" s="78"/>
      <c r="B584" s="91"/>
      <c r="C584" s="100"/>
      <c r="D584" s="100"/>
      <c r="E584" s="100"/>
      <c r="F584" s="100"/>
      <c r="G584" s="100"/>
      <c r="H584" s="100"/>
      <c r="I584" s="105"/>
      <c r="J584" s="105"/>
      <c r="K584" s="107"/>
      <c r="L584" s="108"/>
      <c r="M584" s="108"/>
      <c r="N584" s="108"/>
      <c r="O584" s="108"/>
      <c r="P584" s="108"/>
      <c r="Q584" s="108"/>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row>
    <row r="585" spans="1:170" s="3" customFormat="1" ht="213.75" customHeight="1" x14ac:dyDescent="0.25">
      <c r="A585" s="78"/>
      <c r="B585" s="81"/>
      <c r="C585" s="101"/>
      <c r="D585" s="101"/>
      <c r="E585" s="101"/>
      <c r="F585" s="101"/>
      <c r="G585" s="101"/>
      <c r="H585" s="101"/>
      <c r="I585" s="106"/>
      <c r="J585" s="106"/>
      <c r="K585" s="65" t="s">
        <v>5</v>
      </c>
      <c r="L585" s="45">
        <f>SUM(M585:Q585)</f>
        <v>100</v>
      </c>
      <c r="M585" s="45">
        <v>20</v>
      </c>
      <c r="N585" s="45">
        <v>20</v>
      </c>
      <c r="O585" s="45">
        <v>20</v>
      </c>
      <c r="P585" s="45">
        <v>20</v>
      </c>
      <c r="Q585" s="45">
        <v>20</v>
      </c>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row>
    <row r="586" spans="1:170" s="3" customFormat="1" ht="216.75" customHeight="1" x14ac:dyDescent="0.25">
      <c r="A586" s="78"/>
      <c r="B586" s="80" t="s">
        <v>229</v>
      </c>
      <c r="C586" s="99"/>
      <c r="D586" s="99">
        <v>100</v>
      </c>
      <c r="E586" s="99">
        <v>100</v>
      </c>
      <c r="F586" s="99">
        <v>100</v>
      </c>
      <c r="G586" s="99">
        <v>100</v>
      </c>
      <c r="H586" s="99">
        <v>100</v>
      </c>
      <c r="I586" s="104" t="s">
        <v>192</v>
      </c>
      <c r="J586" s="104" t="s">
        <v>101</v>
      </c>
      <c r="K586" s="17" t="s">
        <v>9</v>
      </c>
      <c r="L586" s="45">
        <v>0</v>
      </c>
      <c r="M586" s="45">
        <v>0</v>
      </c>
      <c r="N586" s="45">
        <v>0</v>
      </c>
      <c r="O586" s="45">
        <v>0</v>
      </c>
      <c r="P586" s="46">
        <v>0</v>
      </c>
      <c r="Q586" s="45">
        <v>0</v>
      </c>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row>
    <row r="587" spans="1:170" s="3" customFormat="1" ht="213.75" customHeight="1" x14ac:dyDescent="0.25">
      <c r="A587" s="78"/>
      <c r="B587" s="91"/>
      <c r="C587" s="100"/>
      <c r="D587" s="100"/>
      <c r="E587" s="100"/>
      <c r="F587" s="100"/>
      <c r="G587" s="100"/>
      <c r="H587" s="100"/>
      <c r="I587" s="105"/>
      <c r="J587" s="105"/>
      <c r="K587" s="17" t="s">
        <v>4</v>
      </c>
      <c r="L587" s="45">
        <v>0</v>
      </c>
      <c r="M587" s="45">
        <v>0</v>
      </c>
      <c r="N587" s="45">
        <v>0</v>
      </c>
      <c r="O587" s="45">
        <v>0</v>
      </c>
      <c r="P587" s="46">
        <v>0</v>
      </c>
      <c r="Q587" s="45">
        <v>0</v>
      </c>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row>
    <row r="588" spans="1:170" s="3" customFormat="1" ht="165.75" customHeight="1" x14ac:dyDescent="0.25">
      <c r="A588" s="78"/>
      <c r="B588" s="91"/>
      <c r="C588" s="100"/>
      <c r="D588" s="100"/>
      <c r="E588" s="100"/>
      <c r="F588" s="100"/>
      <c r="G588" s="100"/>
      <c r="H588" s="100"/>
      <c r="I588" s="105"/>
      <c r="J588" s="105"/>
      <c r="K588" s="107" t="s">
        <v>21</v>
      </c>
      <c r="L588" s="108">
        <v>0</v>
      </c>
      <c r="M588" s="108">
        <v>0</v>
      </c>
      <c r="N588" s="108">
        <v>0</v>
      </c>
      <c r="O588" s="108">
        <v>0</v>
      </c>
      <c r="P588" s="109">
        <v>0</v>
      </c>
      <c r="Q588" s="73">
        <v>0</v>
      </c>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row>
    <row r="589" spans="1:170" s="3" customFormat="1" ht="211.5" customHeight="1" x14ac:dyDescent="0.25">
      <c r="A589" s="78"/>
      <c r="B589" s="91"/>
      <c r="C589" s="100"/>
      <c r="D589" s="100"/>
      <c r="E589" s="100"/>
      <c r="F589" s="100"/>
      <c r="G589" s="100"/>
      <c r="H589" s="100"/>
      <c r="I589" s="105"/>
      <c r="J589" s="105"/>
      <c r="K589" s="107"/>
      <c r="L589" s="108"/>
      <c r="M589" s="108"/>
      <c r="N589" s="108"/>
      <c r="O589" s="108"/>
      <c r="P589" s="109"/>
      <c r="Q589" s="73"/>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row>
    <row r="590" spans="1:170" s="3" customFormat="1" ht="213.75" customHeight="1" x14ac:dyDescent="0.25">
      <c r="A590" s="78"/>
      <c r="B590" s="81"/>
      <c r="C590" s="101"/>
      <c r="D590" s="101"/>
      <c r="E590" s="101"/>
      <c r="F590" s="101"/>
      <c r="G590" s="101"/>
      <c r="H590" s="101"/>
      <c r="I590" s="106"/>
      <c r="J590" s="106"/>
      <c r="K590" s="65" t="s">
        <v>5</v>
      </c>
      <c r="L590" s="45">
        <v>0</v>
      </c>
      <c r="M590" s="45">
        <v>0</v>
      </c>
      <c r="N590" s="45">
        <v>0</v>
      </c>
      <c r="O590" s="45">
        <v>0</v>
      </c>
      <c r="P590" s="46">
        <v>0</v>
      </c>
      <c r="Q590" s="45">
        <v>0</v>
      </c>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row>
    <row r="591" spans="1:170" s="3" customFormat="1" ht="184.5" customHeight="1" x14ac:dyDescent="0.25">
      <c r="A591" s="78"/>
      <c r="B591" s="80" t="s">
        <v>24</v>
      </c>
      <c r="C591" s="99">
        <f>SUM(D591:H595)</f>
        <v>75</v>
      </c>
      <c r="D591" s="99">
        <v>15</v>
      </c>
      <c r="E591" s="99">
        <v>15</v>
      </c>
      <c r="F591" s="99">
        <v>15</v>
      </c>
      <c r="G591" s="99">
        <v>15</v>
      </c>
      <c r="H591" s="99">
        <v>15</v>
      </c>
      <c r="I591" s="104" t="s">
        <v>343</v>
      </c>
      <c r="J591" s="104" t="s">
        <v>144</v>
      </c>
      <c r="K591" s="17" t="s">
        <v>9</v>
      </c>
      <c r="L591" s="45">
        <v>0</v>
      </c>
      <c r="M591" s="45">
        <v>0</v>
      </c>
      <c r="N591" s="45">
        <v>0</v>
      </c>
      <c r="O591" s="45">
        <v>0</v>
      </c>
      <c r="P591" s="46">
        <v>0</v>
      </c>
      <c r="Q591" s="45">
        <v>0</v>
      </c>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row>
    <row r="592" spans="1:170" s="3" customFormat="1" ht="149.25" customHeight="1" x14ac:dyDescent="0.25">
      <c r="A592" s="78"/>
      <c r="B592" s="91"/>
      <c r="C592" s="100"/>
      <c r="D592" s="100"/>
      <c r="E592" s="100"/>
      <c r="F592" s="100"/>
      <c r="G592" s="100"/>
      <c r="H592" s="100"/>
      <c r="I592" s="105"/>
      <c r="J592" s="105"/>
      <c r="K592" s="17" t="s">
        <v>4</v>
      </c>
      <c r="L592" s="45">
        <v>0</v>
      </c>
      <c r="M592" s="45">
        <v>0</v>
      </c>
      <c r="N592" s="45">
        <v>0</v>
      </c>
      <c r="O592" s="45">
        <v>0</v>
      </c>
      <c r="P592" s="46">
        <v>0</v>
      </c>
      <c r="Q592" s="45">
        <v>0</v>
      </c>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row>
    <row r="593" spans="1:170" s="3" customFormat="1" ht="165.75" customHeight="1" x14ac:dyDescent="0.25">
      <c r="A593" s="78"/>
      <c r="B593" s="91"/>
      <c r="C593" s="100"/>
      <c r="D593" s="100"/>
      <c r="E593" s="100"/>
      <c r="F593" s="100"/>
      <c r="G593" s="100"/>
      <c r="H593" s="100"/>
      <c r="I593" s="105"/>
      <c r="J593" s="105"/>
      <c r="K593" s="107" t="s">
        <v>21</v>
      </c>
      <c r="L593" s="108">
        <f>SUM(M593:Q594)</f>
        <v>150</v>
      </c>
      <c r="M593" s="108">
        <f>30</f>
        <v>30</v>
      </c>
      <c r="N593" s="108">
        <f>30</f>
        <v>30</v>
      </c>
      <c r="O593" s="108">
        <f>30</f>
        <v>30</v>
      </c>
      <c r="P593" s="108">
        <f>30</f>
        <v>30</v>
      </c>
      <c r="Q593" s="108">
        <f>30</f>
        <v>30</v>
      </c>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row>
    <row r="594" spans="1:170" s="3" customFormat="1" ht="157.5" customHeight="1" x14ac:dyDescent="0.25">
      <c r="A594" s="78"/>
      <c r="B594" s="91"/>
      <c r="C594" s="100"/>
      <c r="D594" s="100"/>
      <c r="E594" s="100"/>
      <c r="F594" s="100"/>
      <c r="G594" s="100"/>
      <c r="H594" s="100"/>
      <c r="I594" s="105"/>
      <c r="J594" s="105"/>
      <c r="K594" s="107"/>
      <c r="L594" s="108"/>
      <c r="M594" s="108"/>
      <c r="N594" s="108"/>
      <c r="O594" s="108"/>
      <c r="P594" s="108"/>
      <c r="Q594" s="108"/>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row>
    <row r="595" spans="1:170" s="3" customFormat="1" ht="213.75" customHeight="1" x14ac:dyDescent="0.25">
      <c r="A595" s="78"/>
      <c r="B595" s="81"/>
      <c r="C595" s="101"/>
      <c r="D595" s="101"/>
      <c r="E595" s="101"/>
      <c r="F595" s="101"/>
      <c r="G595" s="101"/>
      <c r="H595" s="101"/>
      <c r="I595" s="106"/>
      <c r="J595" s="106"/>
      <c r="K595" s="65" t="s">
        <v>5</v>
      </c>
      <c r="L595" s="45">
        <v>0</v>
      </c>
      <c r="M595" s="45">
        <v>0</v>
      </c>
      <c r="N595" s="45">
        <v>0</v>
      </c>
      <c r="O595" s="45">
        <v>0</v>
      </c>
      <c r="P595" s="46">
        <v>0</v>
      </c>
      <c r="Q595" s="45">
        <v>0</v>
      </c>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row>
    <row r="596" spans="1:170" s="3" customFormat="1" ht="222" customHeight="1" x14ac:dyDescent="0.25">
      <c r="A596" s="78"/>
      <c r="B596" s="80" t="s">
        <v>24</v>
      </c>
      <c r="C596" s="99">
        <f>SUM(D596:H600)</f>
        <v>550</v>
      </c>
      <c r="D596" s="99">
        <v>110</v>
      </c>
      <c r="E596" s="99">
        <v>110</v>
      </c>
      <c r="F596" s="99">
        <v>110</v>
      </c>
      <c r="G596" s="99">
        <v>110</v>
      </c>
      <c r="H596" s="99">
        <v>110</v>
      </c>
      <c r="I596" s="104" t="s">
        <v>193</v>
      </c>
      <c r="J596" s="104" t="s">
        <v>119</v>
      </c>
      <c r="K596" s="17" t="s">
        <v>9</v>
      </c>
      <c r="L596" s="45">
        <v>0</v>
      </c>
      <c r="M596" s="45">
        <v>0</v>
      </c>
      <c r="N596" s="45">
        <v>0</v>
      </c>
      <c r="O596" s="45">
        <v>0</v>
      </c>
      <c r="P596" s="46">
        <v>0</v>
      </c>
      <c r="Q596" s="45">
        <v>0</v>
      </c>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row>
    <row r="597" spans="1:170" s="3" customFormat="1" ht="213.75" customHeight="1" x14ac:dyDescent="0.25">
      <c r="A597" s="78"/>
      <c r="B597" s="91"/>
      <c r="C597" s="100"/>
      <c r="D597" s="100"/>
      <c r="E597" s="100"/>
      <c r="F597" s="100"/>
      <c r="G597" s="100"/>
      <c r="H597" s="100"/>
      <c r="I597" s="105"/>
      <c r="J597" s="105"/>
      <c r="K597" s="17" t="s">
        <v>4</v>
      </c>
      <c r="L597" s="45">
        <f>SUM(M597:Q597)</f>
        <v>108</v>
      </c>
      <c r="M597" s="45">
        <v>20</v>
      </c>
      <c r="N597" s="45">
        <v>20</v>
      </c>
      <c r="O597" s="45">
        <v>22</v>
      </c>
      <c r="P597" s="46">
        <v>22</v>
      </c>
      <c r="Q597" s="45">
        <v>24</v>
      </c>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row>
    <row r="598" spans="1:170" s="3" customFormat="1" ht="165.75" customHeight="1" x14ac:dyDescent="0.25">
      <c r="A598" s="78"/>
      <c r="B598" s="91"/>
      <c r="C598" s="100"/>
      <c r="D598" s="100"/>
      <c r="E598" s="100"/>
      <c r="F598" s="100"/>
      <c r="G598" s="100"/>
      <c r="H598" s="100"/>
      <c r="I598" s="105"/>
      <c r="J598" s="105"/>
      <c r="K598" s="107" t="s">
        <v>21</v>
      </c>
      <c r="L598" s="108">
        <f>SUM(M598:Q599)</f>
        <v>151.5</v>
      </c>
      <c r="M598" s="108">
        <f>1+3+5+10+5+2+4</f>
        <v>30</v>
      </c>
      <c r="N598" s="108">
        <f>1+3+5+10+5+2.5+4</f>
        <v>30.5</v>
      </c>
      <c r="O598" s="108">
        <f>1+3+5+10+5+3+4</f>
        <v>31</v>
      </c>
      <c r="P598" s="108">
        <f>1+3+5+10+7+4</f>
        <v>30</v>
      </c>
      <c r="Q598" s="108">
        <f>1+3+5+10+7+4</f>
        <v>30</v>
      </c>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row>
    <row r="599" spans="1:170" s="3" customFormat="1" ht="152.25" customHeight="1" x14ac:dyDescent="0.25">
      <c r="A599" s="78"/>
      <c r="B599" s="91"/>
      <c r="C599" s="100"/>
      <c r="D599" s="100"/>
      <c r="E599" s="100"/>
      <c r="F599" s="100"/>
      <c r="G599" s="100"/>
      <c r="H599" s="100"/>
      <c r="I599" s="105"/>
      <c r="J599" s="105"/>
      <c r="K599" s="107"/>
      <c r="L599" s="108"/>
      <c r="M599" s="108"/>
      <c r="N599" s="108"/>
      <c r="O599" s="108"/>
      <c r="P599" s="108"/>
      <c r="Q599" s="108"/>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row>
    <row r="600" spans="1:170" s="3" customFormat="1" ht="213.75" customHeight="1" x14ac:dyDescent="0.25">
      <c r="A600" s="78"/>
      <c r="B600" s="81"/>
      <c r="C600" s="101"/>
      <c r="D600" s="101"/>
      <c r="E600" s="101"/>
      <c r="F600" s="101"/>
      <c r="G600" s="101"/>
      <c r="H600" s="101"/>
      <c r="I600" s="106"/>
      <c r="J600" s="106"/>
      <c r="K600" s="65" t="s">
        <v>5</v>
      </c>
      <c r="L600" s="45">
        <v>0</v>
      </c>
      <c r="M600" s="45">
        <v>0</v>
      </c>
      <c r="N600" s="45">
        <v>0</v>
      </c>
      <c r="O600" s="45">
        <v>0</v>
      </c>
      <c r="P600" s="46">
        <v>0</v>
      </c>
      <c r="Q600" s="45">
        <v>0</v>
      </c>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row>
    <row r="601" spans="1:170" s="3" customFormat="1" ht="200.25" customHeight="1" x14ac:dyDescent="0.25">
      <c r="A601" s="78"/>
      <c r="B601" s="80" t="s">
        <v>24</v>
      </c>
      <c r="C601" s="99">
        <f>SUM(D601:H605)</f>
        <v>335</v>
      </c>
      <c r="D601" s="99">
        <v>55</v>
      </c>
      <c r="E601" s="99">
        <v>70</v>
      </c>
      <c r="F601" s="99">
        <v>70</v>
      </c>
      <c r="G601" s="99">
        <v>70</v>
      </c>
      <c r="H601" s="99">
        <v>70</v>
      </c>
      <c r="I601" s="104" t="s">
        <v>230</v>
      </c>
      <c r="J601" s="104" t="s">
        <v>101</v>
      </c>
      <c r="K601" s="17" t="s">
        <v>9</v>
      </c>
      <c r="L601" s="45">
        <v>0</v>
      </c>
      <c r="M601" s="45">
        <v>0</v>
      </c>
      <c r="N601" s="45">
        <v>0</v>
      </c>
      <c r="O601" s="45">
        <v>0</v>
      </c>
      <c r="P601" s="46">
        <v>0</v>
      </c>
      <c r="Q601" s="45">
        <v>0</v>
      </c>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row>
    <row r="602" spans="1:170" s="3" customFormat="1" ht="160.5" customHeight="1" x14ac:dyDescent="0.25">
      <c r="A602" s="78"/>
      <c r="B602" s="91"/>
      <c r="C602" s="100"/>
      <c r="D602" s="100"/>
      <c r="E602" s="100"/>
      <c r="F602" s="100"/>
      <c r="G602" s="100"/>
      <c r="H602" s="100"/>
      <c r="I602" s="105"/>
      <c r="J602" s="105"/>
      <c r="K602" s="17" t="s">
        <v>4</v>
      </c>
      <c r="L602" s="45">
        <v>0</v>
      </c>
      <c r="M602" s="45">
        <v>0</v>
      </c>
      <c r="N602" s="45">
        <v>0</v>
      </c>
      <c r="O602" s="45">
        <v>0</v>
      </c>
      <c r="P602" s="46">
        <v>0</v>
      </c>
      <c r="Q602" s="45">
        <v>0</v>
      </c>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row>
    <row r="603" spans="1:170" s="3" customFormat="1" ht="165.75" customHeight="1" x14ac:dyDescent="0.25">
      <c r="A603" s="78"/>
      <c r="B603" s="91"/>
      <c r="C603" s="100"/>
      <c r="D603" s="100"/>
      <c r="E603" s="100"/>
      <c r="F603" s="100"/>
      <c r="G603" s="100"/>
      <c r="H603" s="100"/>
      <c r="I603" s="105"/>
      <c r="J603" s="105"/>
      <c r="K603" s="107" t="s">
        <v>21</v>
      </c>
      <c r="L603" s="108">
        <v>0</v>
      </c>
      <c r="M603" s="108">
        <v>0</v>
      </c>
      <c r="N603" s="108">
        <v>0</v>
      </c>
      <c r="O603" s="108">
        <v>0</v>
      </c>
      <c r="P603" s="109">
        <v>0</v>
      </c>
      <c r="Q603" s="73">
        <v>0</v>
      </c>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row>
    <row r="604" spans="1:170" s="3" customFormat="1" ht="222" customHeight="1" x14ac:dyDescent="0.25">
      <c r="A604" s="78"/>
      <c r="B604" s="91"/>
      <c r="C604" s="100"/>
      <c r="D604" s="100"/>
      <c r="E604" s="100"/>
      <c r="F604" s="100"/>
      <c r="G604" s="100"/>
      <c r="H604" s="100"/>
      <c r="I604" s="105"/>
      <c r="J604" s="105"/>
      <c r="K604" s="107"/>
      <c r="L604" s="108"/>
      <c r="M604" s="108"/>
      <c r="N604" s="108"/>
      <c r="O604" s="108"/>
      <c r="P604" s="109"/>
      <c r="Q604" s="73"/>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row>
    <row r="605" spans="1:170" s="3" customFormat="1" ht="213.75" customHeight="1" x14ac:dyDescent="0.25">
      <c r="A605" s="78"/>
      <c r="B605" s="81"/>
      <c r="C605" s="101"/>
      <c r="D605" s="101"/>
      <c r="E605" s="101"/>
      <c r="F605" s="101"/>
      <c r="G605" s="101"/>
      <c r="H605" s="101"/>
      <c r="I605" s="106"/>
      <c r="J605" s="106"/>
      <c r="K605" s="65" t="s">
        <v>5</v>
      </c>
      <c r="L605" s="45">
        <v>0</v>
      </c>
      <c r="M605" s="45">
        <v>0</v>
      </c>
      <c r="N605" s="45">
        <v>0</v>
      </c>
      <c r="O605" s="45">
        <v>0</v>
      </c>
      <c r="P605" s="46">
        <v>0</v>
      </c>
      <c r="Q605" s="45">
        <v>0</v>
      </c>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row>
    <row r="606" spans="1:170" s="3" customFormat="1" ht="205.5" customHeight="1" x14ac:dyDescent="0.25">
      <c r="A606" s="78"/>
      <c r="B606" s="52" t="s">
        <v>128</v>
      </c>
      <c r="C606" s="61">
        <f>SUM(D606:H606)</f>
        <v>35000</v>
      </c>
      <c r="D606" s="61">
        <v>5000</v>
      </c>
      <c r="E606" s="61">
        <v>6000</v>
      </c>
      <c r="F606" s="61">
        <v>7000</v>
      </c>
      <c r="G606" s="61">
        <v>8000</v>
      </c>
      <c r="H606" s="61">
        <v>9000</v>
      </c>
      <c r="I606" s="104" t="s">
        <v>344</v>
      </c>
      <c r="J606" s="104" t="s">
        <v>120</v>
      </c>
      <c r="K606" s="17" t="s">
        <v>9</v>
      </c>
      <c r="L606" s="45">
        <v>0</v>
      </c>
      <c r="M606" s="45">
        <v>0</v>
      </c>
      <c r="N606" s="45">
        <v>0</v>
      </c>
      <c r="O606" s="45">
        <v>0</v>
      </c>
      <c r="P606" s="46">
        <v>0</v>
      </c>
      <c r="Q606" s="45">
        <v>0</v>
      </c>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row>
    <row r="607" spans="1:170" s="3" customFormat="1" ht="213.75" customHeight="1" x14ac:dyDescent="0.25">
      <c r="A607" s="78"/>
      <c r="B607" s="80" t="s">
        <v>123</v>
      </c>
      <c r="C607" s="99">
        <f>SUM(D607:H608)</f>
        <v>17500</v>
      </c>
      <c r="D607" s="99">
        <v>2500</v>
      </c>
      <c r="E607" s="99">
        <v>3000</v>
      </c>
      <c r="F607" s="99">
        <v>3500</v>
      </c>
      <c r="G607" s="99">
        <v>4000</v>
      </c>
      <c r="H607" s="99">
        <v>4500</v>
      </c>
      <c r="I607" s="105"/>
      <c r="J607" s="105"/>
      <c r="K607" s="17" t="s">
        <v>4</v>
      </c>
      <c r="L607" s="45">
        <v>0</v>
      </c>
      <c r="M607" s="45">
        <v>0</v>
      </c>
      <c r="N607" s="45">
        <v>0</v>
      </c>
      <c r="O607" s="45">
        <v>0</v>
      </c>
      <c r="P607" s="46">
        <v>0</v>
      </c>
      <c r="Q607" s="45">
        <v>0</v>
      </c>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row>
    <row r="608" spans="1:170" s="3" customFormat="1" ht="165.75" customHeight="1" x14ac:dyDescent="0.25">
      <c r="A608" s="78"/>
      <c r="B608" s="81"/>
      <c r="C608" s="101"/>
      <c r="D608" s="101"/>
      <c r="E608" s="101"/>
      <c r="F608" s="101"/>
      <c r="G608" s="101"/>
      <c r="H608" s="101"/>
      <c r="I608" s="105"/>
      <c r="J608" s="105"/>
      <c r="K608" s="107" t="s">
        <v>21</v>
      </c>
      <c r="L608" s="108">
        <f>SUM(M608:Q609)</f>
        <v>25</v>
      </c>
      <c r="M608" s="108">
        <v>5</v>
      </c>
      <c r="N608" s="108">
        <v>5</v>
      </c>
      <c r="O608" s="108">
        <v>5</v>
      </c>
      <c r="P608" s="109">
        <v>5</v>
      </c>
      <c r="Q608" s="73">
        <v>5</v>
      </c>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row>
    <row r="609" spans="1:170" s="3" customFormat="1" ht="157.5" customHeight="1" x14ac:dyDescent="0.25">
      <c r="A609" s="78"/>
      <c r="B609" s="80" t="s">
        <v>124</v>
      </c>
      <c r="C609" s="99">
        <f>SUM(D609:H610)</f>
        <v>17500</v>
      </c>
      <c r="D609" s="99">
        <v>2500</v>
      </c>
      <c r="E609" s="99">
        <v>3000</v>
      </c>
      <c r="F609" s="99">
        <v>3500</v>
      </c>
      <c r="G609" s="99">
        <v>4000</v>
      </c>
      <c r="H609" s="99">
        <v>4500</v>
      </c>
      <c r="I609" s="105"/>
      <c r="J609" s="105"/>
      <c r="K609" s="107"/>
      <c r="L609" s="108"/>
      <c r="M609" s="108"/>
      <c r="N609" s="108"/>
      <c r="O609" s="108"/>
      <c r="P609" s="109"/>
      <c r="Q609" s="73"/>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row>
    <row r="610" spans="1:170" s="3" customFormat="1" ht="213.75" customHeight="1" x14ac:dyDescent="0.25">
      <c r="A610" s="79"/>
      <c r="B610" s="81"/>
      <c r="C610" s="101"/>
      <c r="D610" s="101"/>
      <c r="E610" s="101"/>
      <c r="F610" s="101"/>
      <c r="G610" s="101"/>
      <c r="H610" s="101"/>
      <c r="I610" s="106"/>
      <c r="J610" s="106"/>
      <c r="K610" s="65" t="s">
        <v>5</v>
      </c>
      <c r="L610" s="45">
        <f>SUM(M610:Q610)</f>
        <v>54</v>
      </c>
      <c r="M610" s="45">
        <v>10</v>
      </c>
      <c r="N610" s="45">
        <v>10</v>
      </c>
      <c r="O610" s="45">
        <v>11</v>
      </c>
      <c r="P610" s="46">
        <v>11</v>
      </c>
      <c r="Q610" s="45">
        <v>12</v>
      </c>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row>
    <row r="611" spans="1:170" s="3" customFormat="1" ht="361.5" customHeight="1" x14ac:dyDescent="0.25">
      <c r="A611" s="77" t="s">
        <v>414</v>
      </c>
      <c r="B611" s="52" t="s">
        <v>128</v>
      </c>
      <c r="C611" s="61">
        <f>SUM(D611:H611)</f>
        <v>400</v>
      </c>
      <c r="D611" s="61">
        <v>80</v>
      </c>
      <c r="E611" s="61">
        <v>80</v>
      </c>
      <c r="F611" s="61">
        <v>80</v>
      </c>
      <c r="G611" s="61">
        <v>80</v>
      </c>
      <c r="H611" s="61">
        <v>80</v>
      </c>
      <c r="I611" s="104" t="s">
        <v>401</v>
      </c>
      <c r="J611" s="104" t="s">
        <v>317</v>
      </c>
      <c r="K611" s="17" t="s">
        <v>9</v>
      </c>
      <c r="L611" s="45">
        <v>0</v>
      </c>
      <c r="M611" s="45">
        <v>0</v>
      </c>
      <c r="N611" s="45">
        <v>0</v>
      </c>
      <c r="O611" s="45">
        <v>0</v>
      </c>
      <c r="P611" s="46">
        <v>0</v>
      </c>
      <c r="Q611" s="45">
        <v>0</v>
      </c>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row>
    <row r="612" spans="1:170" s="3" customFormat="1" ht="288.75" customHeight="1" x14ac:dyDescent="0.25">
      <c r="A612" s="78"/>
      <c r="B612" s="80" t="s">
        <v>123</v>
      </c>
      <c r="C612" s="99">
        <f>SUM(D612:H613)</f>
        <v>200</v>
      </c>
      <c r="D612" s="99">
        <v>40</v>
      </c>
      <c r="E612" s="99">
        <v>40</v>
      </c>
      <c r="F612" s="99">
        <v>40</v>
      </c>
      <c r="G612" s="99">
        <v>40</v>
      </c>
      <c r="H612" s="99">
        <v>40</v>
      </c>
      <c r="I612" s="105"/>
      <c r="J612" s="105"/>
      <c r="K612" s="17" t="s">
        <v>4</v>
      </c>
      <c r="L612" s="45">
        <f>SUM(M612:Q612)</f>
        <v>108</v>
      </c>
      <c r="M612" s="45">
        <v>20</v>
      </c>
      <c r="N612" s="45">
        <v>20</v>
      </c>
      <c r="O612" s="45">
        <v>22</v>
      </c>
      <c r="P612" s="46">
        <v>22</v>
      </c>
      <c r="Q612" s="45">
        <v>24</v>
      </c>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row>
    <row r="613" spans="1:170" s="3" customFormat="1" ht="219" customHeight="1" x14ac:dyDescent="0.25">
      <c r="A613" s="78"/>
      <c r="B613" s="81"/>
      <c r="C613" s="101"/>
      <c r="D613" s="101"/>
      <c r="E613" s="101"/>
      <c r="F613" s="101"/>
      <c r="G613" s="101"/>
      <c r="H613" s="101"/>
      <c r="I613" s="105"/>
      <c r="J613" s="105"/>
      <c r="K613" s="107" t="s">
        <v>21</v>
      </c>
      <c r="L613" s="108">
        <v>0</v>
      </c>
      <c r="M613" s="108">
        <v>0</v>
      </c>
      <c r="N613" s="108">
        <v>0</v>
      </c>
      <c r="O613" s="108">
        <v>0</v>
      </c>
      <c r="P613" s="109">
        <v>0</v>
      </c>
      <c r="Q613" s="73">
        <v>0</v>
      </c>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row>
    <row r="614" spans="1:170" s="3" customFormat="1" ht="324" customHeight="1" x14ac:dyDescent="0.25">
      <c r="A614" s="78"/>
      <c r="B614" s="80" t="s">
        <v>124</v>
      </c>
      <c r="C614" s="99">
        <f>SUM(D614:H615)</f>
        <v>200</v>
      </c>
      <c r="D614" s="99">
        <v>40</v>
      </c>
      <c r="E614" s="99">
        <v>40</v>
      </c>
      <c r="F614" s="99">
        <v>40</v>
      </c>
      <c r="G614" s="99">
        <v>40</v>
      </c>
      <c r="H614" s="99">
        <v>40</v>
      </c>
      <c r="I614" s="105"/>
      <c r="J614" s="105"/>
      <c r="K614" s="107"/>
      <c r="L614" s="108"/>
      <c r="M614" s="108"/>
      <c r="N614" s="108"/>
      <c r="O614" s="108"/>
      <c r="P614" s="109"/>
      <c r="Q614" s="73"/>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row>
    <row r="615" spans="1:170" s="3" customFormat="1" ht="373.5" customHeight="1" x14ac:dyDescent="0.25">
      <c r="A615" s="78"/>
      <c r="B615" s="81"/>
      <c r="C615" s="101"/>
      <c r="D615" s="101"/>
      <c r="E615" s="101"/>
      <c r="F615" s="101"/>
      <c r="G615" s="101"/>
      <c r="H615" s="101"/>
      <c r="I615" s="106"/>
      <c r="J615" s="106"/>
      <c r="K615" s="65" t="s">
        <v>5</v>
      </c>
      <c r="L615" s="45">
        <v>0</v>
      </c>
      <c r="M615" s="45">
        <v>0</v>
      </c>
      <c r="N615" s="45">
        <v>0</v>
      </c>
      <c r="O615" s="45">
        <v>0</v>
      </c>
      <c r="P615" s="46">
        <v>0</v>
      </c>
      <c r="Q615" s="45">
        <v>0</v>
      </c>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row>
    <row r="616" spans="1:170" s="3" customFormat="1" ht="227.25" customHeight="1" x14ac:dyDescent="0.25">
      <c r="A616" s="78"/>
      <c r="B616" s="80" t="s">
        <v>402</v>
      </c>
      <c r="C616" s="99"/>
      <c r="D616" s="99">
        <v>80</v>
      </c>
      <c r="E616" s="99">
        <v>80</v>
      </c>
      <c r="F616" s="99">
        <v>80</v>
      </c>
      <c r="G616" s="99">
        <v>85</v>
      </c>
      <c r="H616" s="99">
        <v>85</v>
      </c>
      <c r="I616" s="104" t="s">
        <v>403</v>
      </c>
      <c r="J616" s="104" t="s">
        <v>135</v>
      </c>
      <c r="K616" s="17" t="s">
        <v>9</v>
      </c>
      <c r="L616" s="45">
        <v>0</v>
      </c>
      <c r="M616" s="45">
        <v>0</v>
      </c>
      <c r="N616" s="45">
        <v>0</v>
      </c>
      <c r="O616" s="45">
        <v>0</v>
      </c>
      <c r="P616" s="46">
        <v>0</v>
      </c>
      <c r="Q616" s="45">
        <v>0</v>
      </c>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row>
    <row r="617" spans="1:170" s="3" customFormat="1" ht="160.5" customHeight="1" x14ac:dyDescent="0.25">
      <c r="A617" s="78"/>
      <c r="B617" s="91"/>
      <c r="C617" s="100"/>
      <c r="D617" s="100"/>
      <c r="E617" s="100"/>
      <c r="F617" s="100"/>
      <c r="G617" s="100"/>
      <c r="H617" s="100"/>
      <c r="I617" s="105"/>
      <c r="J617" s="105"/>
      <c r="K617" s="17" t="s">
        <v>4</v>
      </c>
      <c r="L617" s="45">
        <v>0</v>
      </c>
      <c r="M617" s="45">
        <v>0</v>
      </c>
      <c r="N617" s="45">
        <v>0</v>
      </c>
      <c r="O617" s="45">
        <v>0</v>
      </c>
      <c r="P617" s="46">
        <v>0</v>
      </c>
      <c r="Q617" s="45">
        <v>0</v>
      </c>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row>
    <row r="618" spans="1:170" s="3" customFormat="1" ht="165.75" customHeight="1" x14ac:dyDescent="0.25">
      <c r="A618" s="78"/>
      <c r="B618" s="91"/>
      <c r="C618" s="100"/>
      <c r="D618" s="100"/>
      <c r="E618" s="100"/>
      <c r="F618" s="100"/>
      <c r="G618" s="100"/>
      <c r="H618" s="100"/>
      <c r="I618" s="105"/>
      <c r="J618" s="105"/>
      <c r="K618" s="107" t="s">
        <v>21</v>
      </c>
      <c r="L618" s="108">
        <v>0</v>
      </c>
      <c r="M618" s="108">
        <v>0</v>
      </c>
      <c r="N618" s="108">
        <v>0</v>
      </c>
      <c r="O618" s="108">
        <v>0</v>
      </c>
      <c r="P618" s="109">
        <v>0</v>
      </c>
      <c r="Q618" s="73">
        <v>0</v>
      </c>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row>
    <row r="619" spans="1:170" s="3" customFormat="1" ht="141.75" customHeight="1" x14ac:dyDescent="0.25">
      <c r="A619" s="78"/>
      <c r="B619" s="91"/>
      <c r="C619" s="100"/>
      <c r="D619" s="100"/>
      <c r="E619" s="100"/>
      <c r="F619" s="100"/>
      <c r="G619" s="100"/>
      <c r="H619" s="100"/>
      <c r="I619" s="105"/>
      <c r="J619" s="105"/>
      <c r="K619" s="107"/>
      <c r="L619" s="108"/>
      <c r="M619" s="108"/>
      <c r="N619" s="108"/>
      <c r="O619" s="108"/>
      <c r="P619" s="109"/>
      <c r="Q619" s="73"/>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row>
    <row r="620" spans="1:170" s="3" customFormat="1" ht="181.5" customHeight="1" x14ac:dyDescent="0.25">
      <c r="A620" s="78"/>
      <c r="B620" s="81"/>
      <c r="C620" s="101"/>
      <c r="D620" s="101"/>
      <c r="E620" s="101"/>
      <c r="F620" s="101"/>
      <c r="G620" s="101"/>
      <c r="H620" s="101"/>
      <c r="I620" s="106"/>
      <c r="J620" s="106"/>
      <c r="K620" s="65" t="s">
        <v>5</v>
      </c>
      <c r="L620" s="45">
        <v>0</v>
      </c>
      <c r="M620" s="45">
        <v>0</v>
      </c>
      <c r="N620" s="45">
        <v>0</v>
      </c>
      <c r="O620" s="45">
        <v>0</v>
      </c>
      <c r="P620" s="46">
        <v>0</v>
      </c>
      <c r="Q620" s="45">
        <v>0</v>
      </c>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row>
    <row r="621" spans="1:170" s="3" customFormat="1" ht="329.25" customHeight="1" x14ac:dyDescent="0.25">
      <c r="A621" s="78"/>
      <c r="B621" s="80" t="s">
        <v>103</v>
      </c>
      <c r="C621" s="99">
        <f>SUM(D621:H625)</f>
        <v>140</v>
      </c>
      <c r="D621" s="99">
        <v>25</v>
      </c>
      <c r="E621" s="99">
        <v>25</v>
      </c>
      <c r="F621" s="99">
        <v>30</v>
      </c>
      <c r="G621" s="99">
        <v>30</v>
      </c>
      <c r="H621" s="99">
        <v>30</v>
      </c>
      <c r="I621" s="104" t="s">
        <v>404</v>
      </c>
      <c r="J621" s="104" t="s">
        <v>231</v>
      </c>
      <c r="K621" s="17" t="s">
        <v>9</v>
      </c>
      <c r="L621" s="45">
        <v>0</v>
      </c>
      <c r="M621" s="45">
        <v>0</v>
      </c>
      <c r="N621" s="45">
        <v>0</v>
      </c>
      <c r="O621" s="45">
        <v>0</v>
      </c>
      <c r="P621" s="46">
        <v>0</v>
      </c>
      <c r="Q621" s="45">
        <v>0</v>
      </c>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row>
    <row r="622" spans="1:170" s="3" customFormat="1" ht="299.25" customHeight="1" x14ac:dyDescent="0.25">
      <c r="A622" s="78"/>
      <c r="B622" s="91"/>
      <c r="C622" s="100"/>
      <c r="D622" s="100"/>
      <c r="E622" s="100"/>
      <c r="F622" s="100"/>
      <c r="G622" s="100"/>
      <c r="H622" s="100"/>
      <c r="I622" s="105"/>
      <c r="J622" s="105"/>
      <c r="K622" s="17" t="s">
        <v>4</v>
      </c>
      <c r="L622" s="45">
        <v>0</v>
      </c>
      <c r="M622" s="45">
        <v>0</v>
      </c>
      <c r="N622" s="45">
        <v>0</v>
      </c>
      <c r="O622" s="45">
        <v>0</v>
      </c>
      <c r="P622" s="46">
        <v>0</v>
      </c>
      <c r="Q622" s="45">
        <v>0</v>
      </c>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row>
    <row r="623" spans="1:170" s="3" customFormat="1" ht="279.75" customHeight="1" x14ac:dyDescent="0.25">
      <c r="A623" s="78"/>
      <c r="B623" s="91"/>
      <c r="C623" s="100"/>
      <c r="D623" s="100"/>
      <c r="E623" s="100"/>
      <c r="F623" s="100"/>
      <c r="G623" s="100"/>
      <c r="H623" s="100"/>
      <c r="I623" s="105"/>
      <c r="J623" s="105"/>
      <c r="K623" s="107" t="s">
        <v>21</v>
      </c>
      <c r="L623" s="108">
        <v>0</v>
      </c>
      <c r="M623" s="108">
        <v>0</v>
      </c>
      <c r="N623" s="108">
        <v>0</v>
      </c>
      <c r="O623" s="108">
        <v>0</v>
      </c>
      <c r="P623" s="109">
        <v>0</v>
      </c>
      <c r="Q623" s="73">
        <v>0</v>
      </c>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row>
    <row r="624" spans="1:170" s="3" customFormat="1" ht="409.5" customHeight="1" x14ac:dyDescent="0.25">
      <c r="A624" s="78"/>
      <c r="B624" s="91"/>
      <c r="C624" s="100"/>
      <c r="D624" s="100"/>
      <c r="E624" s="100"/>
      <c r="F624" s="100"/>
      <c r="G624" s="100"/>
      <c r="H624" s="100"/>
      <c r="I624" s="105"/>
      <c r="J624" s="105"/>
      <c r="K624" s="107"/>
      <c r="L624" s="108"/>
      <c r="M624" s="108"/>
      <c r="N624" s="108"/>
      <c r="O624" s="108"/>
      <c r="P624" s="109"/>
      <c r="Q624" s="73"/>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row>
    <row r="625" spans="1:170" s="3" customFormat="1" ht="409.5" customHeight="1" x14ac:dyDescent="0.25">
      <c r="A625" s="79"/>
      <c r="B625" s="81"/>
      <c r="C625" s="101"/>
      <c r="D625" s="101"/>
      <c r="E625" s="101"/>
      <c r="F625" s="101"/>
      <c r="G625" s="101"/>
      <c r="H625" s="101"/>
      <c r="I625" s="106"/>
      <c r="J625" s="106"/>
      <c r="K625" s="65" t="s">
        <v>5</v>
      </c>
      <c r="L625" s="45">
        <v>0</v>
      </c>
      <c r="M625" s="45">
        <v>0</v>
      </c>
      <c r="N625" s="45">
        <v>0</v>
      </c>
      <c r="O625" s="45">
        <v>0</v>
      </c>
      <c r="P625" s="46">
        <v>0</v>
      </c>
      <c r="Q625" s="45">
        <v>0</v>
      </c>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row>
    <row r="626" spans="1:170" s="3" customFormat="1" ht="227.25" customHeight="1" x14ac:dyDescent="0.25">
      <c r="A626" s="77" t="s">
        <v>415</v>
      </c>
      <c r="B626" s="80" t="s">
        <v>345</v>
      </c>
      <c r="C626" s="99"/>
      <c r="D626" s="99">
        <v>100</v>
      </c>
      <c r="E626" s="99">
        <v>100</v>
      </c>
      <c r="F626" s="99">
        <v>100</v>
      </c>
      <c r="G626" s="99">
        <v>100</v>
      </c>
      <c r="H626" s="99">
        <v>100</v>
      </c>
      <c r="I626" s="104" t="s">
        <v>104</v>
      </c>
      <c r="J626" s="104" t="s">
        <v>121</v>
      </c>
      <c r="K626" s="17" t="s">
        <v>9</v>
      </c>
      <c r="L626" s="45">
        <v>0</v>
      </c>
      <c r="M626" s="45">
        <v>0</v>
      </c>
      <c r="N626" s="45">
        <v>0</v>
      </c>
      <c r="O626" s="45">
        <v>0</v>
      </c>
      <c r="P626" s="46">
        <v>0</v>
      </c>
      <c r="Q626" s="45">
        <v>0</v>
      </c>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row>
    <row r="627" spans="1:170" s="3" customFormat="1" ht="213.75" customHeight="1" x14ac:dyDescent="0.25">
      <c r="A627" s="78"/>
      <c r="B627" s="91"/>
      <c r="C627" s="100"/>
      <c r="D627" s="100"/>
      <c r="E627" s="100"/>
      <c r="F627" s="100"/>
      <c r="G627" s="100"/>
      <c r="H627" s="100"/>
      <c r="I627" s="105"/>
      <c r="J627" s="105"/>
      <c r="K627" s="17" t="s">
        <v>4</v>
      </c>
      <c r="L627" s="45">
        <v>0</v>
      </c>
      <c r="M627" s="45">
        <v>0</v>
      </c>
      <c r="N627" s="45">
        <v>0</v>
      </c>
      <c r="O627" s="45">
        <v>0</v>
      </c>
      <c r="P627" s="46">
        <v>0</v>
      </c>
      <c r="Q627" s="45">
        <v>0</v>
      </c>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row>
    <row r="628" spans="1:170" s="3" customFormat="1" ht="192.75" customHeight="1" x14ac:dyDescent="0.25">
      <c r="A628" s="78"/>
      <c r="B628" s="91"/>
      <c r="C628" s="100"/>
      <c r="D628" s="100"/>
      <c r="E628" s="100"/>
      <c r="F628" s="100"/>
      <c r="G628" s="100"/>
      <c r="H628" s="100"/>
      <c r="I628" s="105"/>
      <c r="J628" s="105"/>
      <c r="K628" s="107" t="s">
        <v>21</v>
      </c>
      <c r="L628" s="108">
        <v>0</v>
      </c>
      <c r="M628" s="108">
        <v>0</v>
      </c>
      <c r="N628" s="108">
        <v>0</v>
      </c>
      <c r="O628" s="108">
        <v>0</v>
      </c>
      <c r="P628" s="109">
        <v>0</v>
      </c>
      <c r="Q628" s="73">
        <v>0</v>
      </c>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row>
    <row r="629" spans="1:170" s="3" customFormat="1" ht="104.25" customHeight="1" x14ac:dyDescent="0.25">
      <c r="A629" s="78"/>
      <c r="B629" s="91"/>
      <c r="C629" s="100"/>
      <c r="D629" s="100"/>
      <c r="E629" s="100"/>
      <c r="F629" s="100"/>
      <c r="G629" s="100"/>
      <c r="H629" s="100"/>
      <c r="I629" s="105"/>
      <c r="J629" s="105"/>
      <c r="K629" s="107"/>
      <c r="L629" s="108"/>
      <c r="M629" s="108"/>
      <c r="N629" s="108"/>
      <c r="O629" s="108"/>
      <c r="P629" s="109"/>
      <c r="Q629" s="73"/>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row>
    <row r="630" spans="1:170" s="3" customFormat="1" ht="213.75" customHeight="1" x14ac:dyDescent="0.25">
      <c r="A630" s="78"/>
      <c r="B630" s="81"/>
      <c r="C630" s="101"/>
      <c r="D630" s="101"/>
      <c r="E630" s="101"/>
      <c r="F630" s="101"/>
      <c r="G630" s="101"/>
      <c r="H630" s="101"/>
      <c r="I630" s="106"/>
      <c r="J630" s="106"/>
      <c r="K630" s="65" t="s">
        <v>5</v>
      </c>
      <c r="L630" s="45">
        <v>0</v>
      </c>
      <c r="M630" s="45">
        <v>0</v>
      </c>
      <c r="N630" s="45">
        <v>0</v>
      </c>
      <c r="O630" s="45">
        <v>0</v>
      </c>
      <c r="P630" s="46">
        <v>0</v>
      </c>
      <c r="Q630" s="45">
        <v>0</v>
      </c>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row>
    <row r="631" spans="1:170" s="3" customFormat="1" ht="302.25" customHeight="1" x14ac:dyDescent="0.25">
      <c r="A631" s="78"/>
      <c r="B631" s="80" t="s">
        <v>105</v>
      </c>
      <c r="C631" s="99">
        <f>SUM(D631:H635)</f>
        <v>125</v>
      </c>
      <c r="D631" s="99">
        <v>25</v>
      </c>
      <c r="E631" s="99">
        <v>25</v>
      </c>
      <c r="F631" s="99">
        <v>25</v>
      </c>
      <c r="G631" s="99">
        <v>25</v>
      </c>
      <c r="H631" s="99">
        <v>25</v>
      </c>
      <c r="I631" s="104" t="s">
        <v>143</v>
      </c>
      <c r="J631" s="104" t="s">
        <v>134</v>
      </c>
      <c r="K631" s="17" t="s">
        <v>9</v>
      </c>
      <c r="L631" s="45">
        <v>0</v>
      </c>
      <c r="M631" s="45">
        <v>0</v>
      </c>
      <c r="N631" s="45">
        <v>0</v>
      </c>
      <c r="O631" s="45">
        <v>0</v>
      </c>
      <c r="P631" s="46">
        <v>0</v>
      </c>
      <c r="Q631" s="45">
        <v>0</v>
      </c>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row>
    <row r="632" spans="1:170" s="3" customFormat="1" ht="352.5" customHeight="1" x14ac:dyDescent="0.25">
      <c r="A632" s="78"/>
      <c r="B632" s="91"/>
      <c r="C632" s="100"/>
      <c r="D632" s="100"/>
      <c r="E632" s="100"/>
      <c r="F632" s="100"/>
      <c r="G632" s="100"/>
      <c r="H632" s="100"/>
      <c r="I632" s="105"/>
      <c r="J632" s="105"/>
      <c r="K632" s="17" t="s">
        <v>4</v>
      </c>
      <c r="L632" s="45">
        <v>0</v>
      </c>
      <c r="M632" s="45">
        <v>0</v>
      </c>
      <c r="N632" s="45">
        <v>0</v>
      </c>
      <c r="O632" s="45">
        <v>0</v>
      </c>
      <c r="P632" s="46">
        <v>0</v>
      </c>
      <c r="Q632" s="45">
        <v>0</v>
      </c>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row>
    <row r="633" spans="1:170" s="3" customFormat="1" ht="246" customHeight="1" x14ac:dyDescent="0.25">
      <c r="A633" s="78"/>
      <c r="B633" s="91"/>
      <c r="C633" s="100"/>
      <c r="D633" s="100"/>
      <c r="E633" s="100"/>
      <c r="F633" s="100"/>
      <c r="G633" s="100"/>
      <c r="H633" s="100"/>
      <c r="I633" s="105"/>
      <c r="J633" s="105"/>
      <c r="K633" s="107" t="s">
        <v>21</v>
      </c>
      <c r="L633" s="108">
        <v>0</v>
      </c>
      <c r="M633" s="108">
        <v>0</v>
      </c>
      <c r="N633" s="108">
        <v>0</v>
      </c>
      <c r="O633" s="108">
        <v>0</v>
      </c>
      <c r="P633" s="109">
        <v>0</v>
      </c>
      <c r="Q633" s="73">
        <v>0</v>
      </c>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row>
    <row r="634" spans="1:170" s="3" customFormat="1" ht="409.5" customHeight="1" x14ac:dyDescent="0.25">
      <c r="A634" s="78"/>
      <c r="B634" s="91"/>
      <c r="C634" s="100"/>
      <c r="D634" s="100"/>
      <c r="E634" s="100"/>
      <c r="F634" s="100"/>
      <c r="G634" s="100"/>
      <c r="H634" s="100"/>
      <c r="I634" s="105"/>
      <c r="J634" s="105"/>
      <c r="K634" s="107"/>
      <c r="L634" s="108"/>
      <c r="M634" s="108"/>
      <c r="N634" s="108"/>
      <c r="O634" s="108"/>
      <c r="P634" s="109"/>
      <c r="Q634" s="73"/>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row>
    <row r="635" spans="1:170" s="3" customFormat="1" ht="198" customHeight="1" x14ac:dyDescent="0.25">
      <c r="A635" s="78"/>
      <c r="B635" s="81"/>
      <c r="C635" s="101"/>
      <c r="D635" s="101"/>
      <c r="E635" s="101"/>
      <c r="F635" s="101"/>
      <c r="G635" s="101"/>
      <c r="H635" s="101"/>
      <c r="I635" s="106"/>
      <c r="J635" s="106"/>
      <c r="K635" s="65" t="s">
        <v>5</v>
      </c>
      <c r="L635" s="45">
        <v>0</v>
      </c>
      <c r="M635" s="45">
        <v>0</v>
      </c>
      <c r="N635" s="45">
        <v>0</v>
      </c>
      <c r="O635" s="45">
        <v>0</v>
      </c>
      <c r="P635" s="46">
        <v>0</v>
      </c>
      <c r="Q635" s="45">
        <v>0</v>
      </c>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row>
    <row r="636" spans="1:170" s="3" customFormat="1" ht="216.75" customHeight="1" x14ac:dyDescent="0.25">
      <c r="A636" s="78"/>
      <c r="B636" s="80" t="s">
        <v>24</v>
      </c>
      <c r="C636" s="99">
        <f>SUM(D636:H640)</f>
        <v>170</v>
      </c>
      <c r="D636" s="99">
        <v>30</v>
      </c>
      <c r="E636" s="99">
        <v>30</v>
      </c>
      <c r="F636" s="99">
        <v>35</v>
      </c>
      <c r="G636" s="99">
        <v>35</v>
      </c>
      <c r="H636" s="99">
        <v>40</v>
      </c>
      <c r="I636" s="104" t="s">
        <v>106</v>
      </c>
      <c r="J636" s="104" t="s">
        <v>107</v>
      </c>
      <c r="K636" s="17" t="s">
        <v>9</v>
      </c>
      <c r="L636" s="45">
        <v>0</v>
      </c>
      <c r="M636" s="45">
        <v>0</v>
      </c>
      <c r="N636" s="45">
        <v>0</v>
      </c>
      <c r="O636" s="45">
        <v>0</v>
      </c>
      <c r="P636" s="46">
        <v>0</v>
      </c>
      <c r="Q636" s="45">
        <v>0</v>
      </c>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row>
    <row r="637" spans="1:170" s="3" customFormat="1" ht="138.75" customHeight="1" x14ac:dyDescent="0.25">
      <c r="A637" s="78"/>
      <c r="B637" s="91"/>
      <c r="C637" s="100"/>
      <c r="D637" s="100"/>
      <c r="E637" s="100"/>
      <c r="F637" s="100"/>
      <c r="G637" s="100"/>
      <c r="H637" s="100"/>
      <c r="I637" s="105"/>
      <c r="J637" s="105"/>
      <c r="K637" s="17" t="s">
        <v>4</v>
      </c>
      <c r="L637" s="45">
        <v>0</v>
      </c>
      <c r="M637" s="45">
        <v>0</v>
      </c>
      <c r="N637" s="45">
        <v>0</v>
      </c>
      <c r="O637" s="45">
        <v>0</v>
      </c>
      <c r="P637" s="46">
        <v>0</v>
      </c>
      <c r="Q637" s="45">
        <v>0</v>
      </c>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row>
    <row r="638" spans="1:170" s="3" customFormat="1" ht="165.75" customHeight="1" x14ac:dyDescent="0.25">
      <c r="A638" s="78"/>
      <c r="B638" s="91"/>
      <c r="C638" s="100"/>
      <c r="D638" s="100"/>
      <c r="E638" s="100"/>
      <c r="F638" s="100"/>
      <c r="G638" s="100"/>
      <c r="H638" s="100"/>
      <c r="I638" s="105"/>
      <c r="J638" s="105"/>
      <c r="K638" s="107" t="s">
        <v>21</v>
      </c>
      <c r="L638" s="108">
        <v>0</v>
      </c>
      <c r="M638" s="108">
        <v>0</v>
      </c>
      <c r="N638" s="108">
        <v>0</v>
      </c>
      <c r="O638" s="108">
        <v>0</v>
      </c>
      <c r="P638" s="109">
        <v>0</v>
      </c>
      <c r="Q638" s="73">
        <v>0</v>
      </c>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row>
    <row r="639" spans="1:170" s="3" customFormat="1" ht="162.75" customHeight="1" x14ac:dyDescent="0.25">
      <c r="A639" s="78"/>
      <c r="B639" s="91"/>
      <c r="C639" s="100"/>
      <c r="D639" s="100"/>
      <c r="E639" s="100"/>
      <c r="F639" s="100"/>
      <c r="G639" s="100"/>
      <c r="H639" s="100"/>
      <c r="I639" s="105"/>
      <c r="J639" s="105"/>
      <c r="K639" s="107"/>
      <c r="L639" s="108"/>
      <c r="M639" s="108"/>
      <c r="N639" s="108"/>
      <c r="O639" s="108"/>
      <c r="P639" s="109"/>
      <c r="Q639" s="73"/>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row>
    <row r="640" spans="1:170" s="3" customFormat="1" ht="194.25" customHeight="1" x14ac:dyDescent="0.25">
      <c r="A640" s="78"/>
      <c r="B640" s="81"/>
      <c r="C640" s="101"/>
      <c r="D640" s="101"/>
      <c r="E640" s="101"/>
      <c r="F640" s="101"/>
      <c r="G640" s="101"/>
      <c r="H640" s="101"/>
      <c r="I640" s="106"/>
      <c r="J640" s="106"/>
      <c r="K640" s="65" t="s">
        <v>5</v>
      </c>
      <c r="L640" s="45">
        <v>0</v>
      </c>
      <c r="M640" s="45">
        <v>0</v>
      </c>
      <c r="N640" s="45">
        <v>0</v>
      </c>
      <c r="O640" s="45">
        <v>0</v>
      </c>
      <c r="P640" s="46">
        <v>0</v>
      </c>
      <c r="Q640" s="45">
        <v>0</v>
      </c>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row>
    <row r="641" spans="1:170" s="3" customFormat="1" ht="222" customHeight="1" x14ac:dyDescent="0.25">
      <c r="A641" s="78"/>
      <c r="B641" s="80"/>
      <c r="C641" s="99"/>
      <c r="D641" s="99"/>
      <c r="E641" s="99"/>
      <c r="F641" s="99"/>
      <c r="G641" s="99"/>
      <c r="H641" s="99"/>
      <c r="I641" s="104" t="s">
        <v>108</v>
      </c>
      <c r="J641" s="104" t="s">
        <v>382</v>
      </c>
      <c r="K641" s="17" t="s">
        <v>9</v>
      </c>
      <c r="L641" s="45">
        <v>0</v>
      </c>
      <c r="M641" s="45">
        <v>0</v>
      </c>
      <c r="N641" s="45">
        <v>0</v>
      </c>
      <c r="O641" s="45">
        <v>0</v>
      </c>
      <c r="P641" s="46">
        <v>0</v>
      </c>
      <c r="Q641" s="45">
        <v>0</v>
      </c>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row>
    <row r="642" spans="1:170" s="3" customFormat="1" ht="154.5" customHeight="1" x14ac:dyDescent="0.25">
      <c r="A642" s="78"/>
      <c r="B642" s="91"/>
      <c r="C642" s="100"/>
      <c r="D642" s="100"/>
      <c r="E642" s="100"/>
      <c r="F642" s="100"/>
      <c r="G642" s="100"/>
      <c r="H642" s="100"/>
      <c r="I642" s="105"/>
      <c r="J642" s="105"/>
      <c r="K642" s="17" t="s">
        <v>4</v>
      </c>
      <c r="L642" s="45">
        <v>0</v>
      </c>
      <c r="M642" s="45">
        <v>0</v>
      </c>
      <c r="N642" s="45">
        <v>0</v>
      </c>
      <c r="O642" s="45">
        <v>0</v>
      </c>
      <c r="P642" s="46">
        <v>0</v>
      </c>
      <c r="Q642" s="45">
        <v>0</v>
      </c>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row>
    <row r="643" spans="1:170" s="3" customFormat="1" ht="165.75" customHeight="1" x14ac:dyDescent="0.25">
      <c r="A643" s="78"/>
      <c r="B643" s="91"/>
      <c r="C643" s="100"/>
      <c r="D643" s="100"/>
      <c r="E643" s="100"/>
      <c r="F643" s="100"/>
      <c r="G643" s="100"/>
      <c r="H643" s="100"/>
      <c r="I643" s="105"/>
      <c r="J643" s="105"/>
      <c r="K643" s="107" t="s">
        <v>21</v>
      </c>
      <c r="L643" s="108">
        <v>0</v>
      </c>
      <c r="M643" s="108">
        <v>0</v>
      </c>
      <c r="N643" s="108">
        <v>0</v>
      </c>
      <c r="O643" s="108">
        <v>0</v>
      </c>
      <c r="P643" s="109">
        <v>0</v>
      </c>
      <c r="Q643" s="73">
        <v>0</v>
      </c>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row>
    <row r="644" spans="1:170" s="3" customFormat="1" ht="147" customHeight="1" x14ac:dyDescent="0.25">
      <c r="A644" s="78"/>
      <c r="B644" s="91"/>
      <c r="C644" s="100"/>
      <c r="D644" s="100"/>
      <c r="E644" s="100"/>
      <c r="F644" s="100"/>
      <c r="G644" s="100"/>
      <c r="H644" s="100"/>
      <c r="I644" s="105"/>
      <c r="J644" s="105"/>
      <c r="K644" s="107"/>
      <c r="L644" s="108"/>
      <c r="M644" s="108"/>
      <c r="N644" s="108"/>
      <c r="O644" s="108"/>
      <c r="P644" s="109"/>
      <c r="Q644" s="73"/>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row>
    <row r="645" spans="1:170" s="3" customFormat="1" ht="213.75" customHeight="1" x14ac:dyDescent="0.25">
      <c r="A645" s="78"/>
      <c r="B645" s="81"/>
      <c r="C645" s="101"/>
      <c r="D645" s="101"/>
      <c r="E645" s="101"/>
      <c r="F645" s="101"/>
      <c r="G645" s="101"/>
      <c r="H645" s="101"/>
      <c r="I645" s="106"/>
      <c r="J645" s="106"/>
      <c r="K645" s="65" t="s">
        <v>5</v>
      </c>
      <c r="L645" s="45">
        <v>0</v>
      </c>
      <c r="M645" s="45">
        <v>0</v>
      </c>
      <c r="N645" s="45">
        <v>0</v>
      </c>
      <c r="O645" s="45">
        <v>0</v>
      </c>
      <c r="P645" s="46">
        <v>0</v>
      </c>
      <c r="Q645" s="45">
        <v>0</v>
      </c>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row>
    <row r="646" spans="1:170" s="3" customFormat="1" ht="200.25" customHeight="1" x14ac:dyDescent="0.25">
      <c r="A646" s="78"/>
      <c r="B646" s="80" t="s">
        <v>24</v>
      </c>
      <c r="C646" s="99">
        <f>SUM(D646:H650)</f>
        <v>125</v>
      </c>
      <c r="D646" s="99">
        <v>20</v>
      </c>
      <c r="E646" s="99">
        <v>25</v>
      </c>
      <c r="F646" s="99">
        <v>25</v>
      </c>
      <c r="G646" s="99">
        <v>25</v>
      </c>
      <c r="H646" s="99">
        <v>30</v>
      </c>
      <c r="I646" s="104" t="s">
        <v>109</v>
      </c>
      <c r="J646" s="104" t="s">
        <v>277</v>
      </c>
      <c r="K646" s="17" t="s">
        <v>9</v>
      </c>
      <c r="L646" s="45">
        <v>0</v>
      </c>
      <c r="M646" s="45">
        <v>0</v>
      </c>
      <c r="N646" s="45">
        <v>0</v>
      </c>
      <c r="O646" s="45">
        <v>0</v>
      </c>
      <c r="P646" s="46">
        <v>0</v>
      </c>
      <c r="Q646" s="45">
        <v>0</v>
      </c>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row>
    <row r="647" spans="1:170" s="3" customFormat="1" ht="213.75" customHeight="1" x14ac:dyDescent="0.25">
      <c r="A647" s="78"/>
      <c r="B647" s="91"/>
      <c r="C647" s="100"/>
      <c r="D647" s="100"/>
      <c r="E647" s="100"/>
      <c r="F647" s="100"/>
      <c r="G647" s="100"/>
      <c r="H647" s="100"/>
      <c r="I647" s="105"/>
      <c r="J647" s="105"/>
      <c r="K647" s="17" t="s">
        <v>4</v>
      </c>
      <c r="L647" s="45">
        <v>0</v>
      </c>
      <c r="M647" s="45">
        <v>0</v>
      </c>
      <c r="N647" s="45">
        <v>0</v>
      </c>
      <c r="O647" s="45">
        <v>0</v>
      </c>
      <c r="P647" s="46">
        <v>0</v>
      </c>
      <c r="Q647" s="45">
        <v>0</v>
      </c>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row>
    <row r="648" spans="1:170" s="3" customFormat="1" ht="165.75" customHeight="1" x14ac:dyDescent="0.25">
      <c r="A648" s="78"/>
      <c r="B648" s="91"/>
      <c r="C648" s="100"/>
      <c r="D648" s="100"/>
      <c r="E648" s="100"/>
      <c r="F648" s="100"/>
      <c r="G648" s="100"/>
      <c r="H648" s="100"/>
      <c r="I648" s="105"/>
      <c r="J648" s="105"/>
      <c r="K648" s="107" t="s">
        <v>21</v>
      </c>
      <c r="L648" s="108">
        <v>0</v>
      </c>
      <c r="M648" s="108">
        <v>0</v>
      </c>
      <c r="N648" s="108">
        <v>0</v>
      </c>
      <c r="O648" s="108">
        <v>0</v>
      </c>
      <c r="P648" s="109">
        <v>0</v>
      </c>
      <c r="Q648" s="73">
        <v>0</v>
      </c>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row>
    <row r="649" spans="1:170" s="3" customFormat="1" ht="147" customHeight="1" x14ac:dyDescent="0.25">
      <c r="A649" s="78"/>
      <c r="B649" s="91"/>
      <c r="C649" s="100"/>
      <c r="D649" s="100"/>
      <c r="E649" s="100"/>
      <c r="F649" s="100"/>
      <c r="G649" s="100"/>
      <c r="H649" s="100"/>
      <c r="I649" s="105"/>
      <c r="J649" s="105"/>
      <c r="K649" s="107"/>
      <c r="L649" s="108"/>
      <c r="M649" s="108"/>
      <c r="N649" s="108"/>
      <c r="O649" s="108"/>
      <c r="P649" s="109"/>
      <c r="Q649" s="73"/>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row>
    <row r="650" spans="1:170" s="3" customFormat="1" ht="213.75" customHeight="1" x14ac:dyDescent="0.25">
      <c r="A650" s="78"/>
      <c r="B650" s="81"/>
      <c r="C650" s="101"/>
      <c r="D650" s="101"/>
      <c r="E650" s="101"/>
      <c r="F650" s="101"/>
      <c r="G650" s="101"/>
      <c r="H650" s="101"/>
      <c r="I650" s="106"/>
      <c r="J650" s="106"/>
      <c r="K650" s="65" t="s">
        <v>5</v>
      </c>
      <c r="L650" s="45">
        <v>0</v>
      </c>
      <c r="M650" s="45">
        <v>0</v>
      </c>
      <c r="N650" s="45">
        <v>0</v>
      </c>
      <c r="O650" s="45">
        <v>0</v>
      </c>
      <c r="P650" s="46">
        <v>0</v>
      </c>
      <c r="Q650" s="45">
        <v>0</v>
      </c>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row>
    <row r="651" spans="1:170" s="3" customFormat="1" ht="195" customHeight="1" x14ac:dyDescent="0.25">
      <c r="A651" s="78"/>
      <c r="B651" s="80" t="s">
        <v>24</v>
      </c>
      <c r="C651" s="99">
        <f>SUM(D651:H655)</f>
        <v>57</v>
      </c>
      <c r="D651" s="99">
        <v>6</v>
      </c>
      <c r="E651" s="99">
        <v>12</v>
      </c>
      <c r="F651" s="99">
        <v>12</v>
      </c>
      <c r="G651" s="99">
        <v>12</v>
      </c>
      <c r="H651" s="99">
        <v>15</v>
      </c>
      <c r="I651" s="104" t="s">
        <v>110</v>
      </c>
      <c r="J651" s="104" t="s">
        <v>118</v>
      </c>
      <c r="K651" s="17" t="s">
        <v>9</v>
      </c>
      <c r="L651" s="45">
        <v>0</v>
      </c>
      <c r="M651" s="45">
        <v>0</v>
      </c>
      <c r="N651" s="45">
        <v>0</v>
      </c>
      <c r="O651" s="45">
        <v>0</v>
      </c>
      <c r="P651" s="46">
        <v>0</v>
      </c>
      <c r="Q651" s="45">
        <v>0</v>
      </c>
      <c r="R651" s="29"/>
      <c r="S651" s="29"/>
      <c r="T651" s="29"/>
      <c r="U651" s="29"/>
      <c r="V651" s="29"/>
      <c r="W651" s="29"/>
      <c r="X651" s="29"/>
      <c r="Y651" s="29"/>
      <c r="Z651" s="29"/>
      <c r="AA651" s="29"/>
      <c r="AB651" s="29"/>
      <c r="AC651" s="29"/>
      <c r="AD651" s="29"/>
      <c r="AE651" s="29"/>
      <c r="AF651" s="29"/>
      <c r="AG651" s="29"/>
      <c r="AH651" s="29"/>
      <c r="AI651" s="29"/>
      <c r="AJ651" s="29"/>
      <c r="AK651" s="29"/>
      <c r="AL651" s="29"/>
      <c r="AM651" s="29"/>
      <c r="AN651" s="29"/>
      <c r="AO651" s="29"/>
      <c r="AP651" s="29"/>
      <c r="AQ651" s="29"/>
      <c r="AR651" s="29"/>
      <c r="AS651" s="29"/>
      <c r="AT651" s="29"/>
      <c r="AU651" s="29"/>
      <c r="AV651" s="29"/>
      <c r="AW651" s="29"/>
      <c r="AX651" s="29"/>
      <c r="AY651" s="29"/>
      <c r="AZ651" s="29"/>
      <c r="BA651" s="29"/>
      <c r="BB651" s="29"/>
      <c r="BC651" s="29"/>
      <c r="BD651" s="29"/>
      <c r="BE651" s="29"/>
      <c r="BF651" s="29"/>
      <c r="BG651" s="29"/>
      <c r="BH651" s="29"/>
      <c r="BI651" s="29"/>
      <c r="BJ651" s="29"/>
      <c r="BK651" s="29"/>
      <c r="BL651" s="29"/>
      <c r="BM651" s="29"/>
      <c r="BN651" s="29"/>
      <c r="BO651" s="29"/>
      <c r="BP651" s="29"/>
      <c r="BQ651" s="29"/>
      <c r="BR651" s="29"/>
      <c r="BS651" s="29"/>
      <c r="BT651" s="29"/>
      <c r="BU651" s="29"/>
      <c r="BV651" s="29"/>
      <c r="BW651" s="29"/>
      <c r="BX651" s="29"/>
      <c r="BY651" s="29"/>
      <c r="BZ651" s="29"/>
      <c r="CA651" s="29"/>
      <c r="CB651" s="29"/>
      <c r="CC651" s="29"/>
      <c r="CD651" s="29"/>
      <c r="CE651" s="29"/>
      <c r="CF651" s="29"/>
      <c r="CG651" s="29"/>
      <c r="CH651" s="29"/>
      <c r="CI651" s="29"/>
      <c r="CJ651" s="29"/>
      <c r="CK651" s="29"/>
      <c r="CL651" s="29"/>
      <c r="CM651" s="29"/>
      <c r="CN651" s="29"/>
      <c r="CO651" s="29"/>
      <c r="CP651" s="29"/>
      <c r="CQ651" s="29"/>
      <c r="CR651" s="29"/>
      <c r="CS651" s="29"/>
      <c r="CT651" s="29"/>
      <c r="CU651" s="29"/>
      <c r="CV651" s="29"/>
      <c r="CW651" s="29"/>
      <c r="CX651" s="29"/>
      <c r="CY651" s="29"/>
      <c r="CZ651" s="29"/>
      <c r="DA651" s="29"/>
      <c r="DB651" s="29"/>
      <c r="DC651" s="29"/>
      <c r="DD651" s="29"/>
      <c r="DE651" s="29"/>
      <c r="DF651" s="29"/>
      <c r="DG651" s="29"/>
      <c r="DH651" s="29"/>
      <c r="DI651" s="29"/>
      <c r="DJ651" s="29"/>
      <c r="DK651" s="29"/>
      <c r="DL651" s="29"/>
      <c r="DM651" s="29"/>
      <c r="DN651" s="29"/>
      <c r="DO651" s="29"/>
      <c r="DP651" s="29"/>
      <c r="DQ651" s="29"/>
      <c r="DR651" s="29"/>
      <c r="DS651" s="29"/>
      <c r="DT651" s="29"/>
      <c r="DU651" s="29"/>
      <c r="DV651" s="29"/>
      <c r="DW651" s="29"/>
      <c r="DX651" s="29"/>
      <c r="DY651" s="29"/>
      <c r="DZ651" s="29"/>
      <c r="EA651" s="29"/>
      <c r="EB651" s="29"/>
      <c r="EC651" s="29"/>
      <c r="ED651" s="29"/>
      <c r="EE651" s="29"/>
      <c r="EF651" s="29"/>
      <c r="EG651" s="29"/>
      <c r="EH651" s="29"/>
      <c r="EI651" s="29"/>
      <c r="EJ651" s="29"/>
      <c r="EK651" s="29"/>
      <c r="EL651" s="29"/>
      <c r="EM651" s="29"/>
      <c r="EN651" s="29"/>
      <c r="EO651" s="29"/>
      <c r="EP651" s="29"/>
      <c r="EQ651" s="29"/>
      <c r="ER651" s="29"/>
      <c r="ES651" s="29"/>
      <c r="ET651" s="29"/>
      <c r="EU651" s="29"/>
      <c r="EV651" s="29"/>
      <c r="EW651" s="29"/>
      <c r="EX651" s="29"/>
      <c r="EY651" s="29"/>
      <c r="EZ651" s="29"/>
      <c r="FA651" s="29"/>
      <c r="FB651" s="29"/>
      <c r="FC651" s="29"/>
      <c r="FD651" s="29"/>
      <c r="FE651" s="29"/>
      <c r="FF651" s="29"/>
      <c r="FG651" s="29"/>
      <c r="FH651" s="29"/>
      <c r="FI651" s="29"/>
      <c r="FJ651" s="29"/>
      <c r="FK651" s="29"/>
      <c r="FL651" s="29"/>
      <c r="FM651" s="29"/>
      <c r="FN651" s="29"/>
    </row>
    <row r="652" spans="1:170" s="3" customFormat="1" ht="213.75" customHeight="1" x14ac:dyDescent="0.25">
      <c r="A652" s="78"/>
      <c r="B652" s="91"/>
      <c r="C652" s="100"/>
      <c r="D652" s="100"/>
      <c r="E652" s="100"/>
      <c r="F652" s="100"/>
      <c r="G652" s="100"/>
      <c r="H652" s="100"/>
      <c r="I652" s="105"/>
      <c r="J652" s="105"/>
      <c r="K652" s="17" t="s">
        <v>4</v>
      </c>
      <c r="L652" s="45">
        <f>SUM(M652:Q652)</f>
        <v>50</v>
      </c>
      <c r="M652" s="45">
        <v>9</v>
      </c>
      <c r="N652" s="45">
        <v>9</v>
      </c>
      <c r="O652" s="45">
        <v>10</v>
      </c>
      <c r="P652" s="46">
        <v>11</v>
      </c>
      <c r="Q652" s="45">
        <v>11</v>
      </c>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29"/>
      <c r="AO652" s="29"/>
      <c r="AP652" s="29"/>
      <c r="AQ652" s="29"/>
      <c r="AR652" s="29"/>
      <c r="AS652" s="29"/>
      <c r="AT652" s="29"/>
      <c r="AU652" s="29"/>
      <c r="AV652" s="29"/>
      <c r="AW652" s="29"/>
      <c r="AX652" s="29"/>
      <c r="AY652" s="29"/>
      <c r="AZ652" s="29"/>
      <c r="BA652" s="29"/>
      <c r="BB652" s="29"/>
      <c r="BC652" s="29"/>
      <c r="BD652" s="29"/>
      <c r="BE652" s="29"/>
      <c r="BF652" s="29"/>
      <c r="BG652" s="29"/>
      <c r="BH652" s="29"/>
      <c r="BI652" s="29"/>
      <c r="BJ652" s="29"/>
      <c r="BK652" s="29"/>
      <c r="BL652" s="29"/>
      <c r="BM652" s="29"/>
      <c r="BN652" s="29"/>
      <c r="BO652" s="29"/>
      <c r="BP652" s="29"/>
      <c r="BQ652" s="29"/>
      <c r="BR652" s="29"/>
      <c r="BS652" s="29"/>
      <c r="BT652" s="29"/>
      <c r="BU652" s="29"/>
      <c r="BV652" s="29"/>
      <c r="BW652" s="29"/>
      <c r="BX652" s="29"/>
      <c r="BY652" s="29"/>
      <c r="BZ652" s="29"/>
      <c r="CA652" s="29"/>
      <c r="CB652" s="29"/>
      <c r="CC652" s="29"/>
      <c r="CD652" s="29"/>
      <c r="CE652" s="29"/>
      <c r="CF652" s="29"/>
      <c r="CG652" s="29"/>
      <c r="CH652" s="29"/>
      <c r="CI652" s="29"/>
      <c r="CJ652" s="29"/>
      <c r="CK652" s="29"/>
      <c r="CL652" s="29"/>
      <c r="CM652" s="29"/>
      <c r="CN652" s="29"/>
      <c r="CO652" s="29"/>
      <c r="CP652" s="29"/>
      <c r="CQ652" s="29"/>
      <c r="CR652" s="29"/>
      <c r="CS652" s="29"/>
      <c r="CT652" s="29"/>
      <c r="CU652" s="29"/>
      <c r="CV652" s="29"/>
      <c r="CW652" s="29"/>
      <c r="CX652" s="29"/>
      <c r="CY652" s="29"/>
      <c r="CZ652" s="29"/>
      <c r="DA652" s="29"/>
      <c r="DB652" s="29"/>
      <c r="DC652" s="29"/>
      <c r="DD652" s="29"/>
      <c r="DE652" s="29"/>
      <c r="DF652" s="29"/>
      <c r="DG652" s="29"/>
      <c r="DH652" s="29"/>
      <c r="DI652" s="29"/>
      <c r="DJ652" s="29"/>
      <c r="DK652" s="29"/>
      <c r="DL652" s="29"/>
      <c r="DM652" s="29"/>
      <c r="DN652" s="29"/>
      <c r="DO652" s="29"/>
      <c r="DP652" s="29"/>
      <c r="DQ652" s="29"/>
      <c r="DR652" s="29"/>
      <c r="DS652" s="29"/>
      <c r="DT652" s="29"/>
      <c r="DU652" s="29"/>
      <c r="DV652" s="29"/>
      <c r="DW652" s="29"/>
      <c r="DX652" s="29"/>
      <c r="DY652" s="29"/>
      <c r="DZ652" s="29"/>
      <c r="EA652" s="29"/>
      <c r="EB652" s="29"/>
      <c r="EC652" s="29"/>
      <c r="ED652" s="29"/>
      <c r="EE652" s="29"/>
      <c r="EF652" s="29"/>
      <c r="EG652" s="29"/>
      <c r="EH652" s="29"/>
      <c r="EI652" s="29"/>
      <c r="EJ652" s="29"/>
      <c r="EK652" s="29"/>
      <c r="EL652" s="29"/>
      <c r="EM652" s="29"/>
      <c r="EN652" s="29"/>
      <c r="EO652" s="29"/>
      <c r="EP652" s="29"/>
      <c r="EQ652" s="29"/>
      <c r="ER652" s="29"/>
      <c r="ES652" s="29"/>
      <c r="ET652" s="29"/>
      <c r="EU652" s="29"/>
      <c r="EV652" s="29"/>
      <c r="EW652" s="29"/>
      <c r="EX652" s="29"/>
      <c r="EY652" s="29"/>
      <c r="EZ652" s="29"/>
      <c r="FA652" s="29"/>
      <c r="FB652" s="29"/>
      <c r="FC652" s="29"/>
      <c r="FD652" s="29"/>
      <c r="FE652" s="29"/>
      <c r="FF652" s="29"/>
      <c r="FG652" s="29"/>
      <c r="FH652" s="29"/>
      <c r="FI652" s="29"/>
      <c r="FJ652" s="29"/>
      <c r="FK652" s="29"/>
      <c r="FL652" s="29"/>
      <c r="FM652" s="29"/>
      <c r="FN652" s="29"/>
    </row>
    <row r="653" spans="1:170" s="3" customFormat="1" ht="165.75" customHeight="1" x14ac:dyDescent="0.25">
      <c r="A653" s="78"/>
      <c r="B653" s="91"/>
      <c r="C653" s="100"/>
      <c r="D653" s="100"/>
      <c r="E653" s="100"/>
      <c r="F653" s="100"/>
      <c r="G653" s="100"/>
      <c r="H653" s="100"/>
      <c r="I653" s="105"/>
      <c r="J653" s="105"/>
      <c r="K653" s="107" t="s">
        <v>21</v>
      </c>
      <c r="L653" s="108">
        <f>SUM(M653:Q654)</f>
        <v>33</v>
      </c>
      <c r="M653" s="108">
        <v>5</v>
      </c>
      <c r="N653" s="108">
        <v>6</v>
      </c>
      <c r="O653" s="108">
        <v>6</v>
      </c>
      <c r="P653" s="108">
        <v>7</v>
      </c>
      <c r="Q653" s="108">
        <v>9</v>
      </c>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c r="AS653" s="29"/>
      <c r="AT653" s="29"/>
      <c r="AU653" s="29"/>
      <c r="AV653" s="29"/>
      <c r="AW653" s="29"/>
      <c r="AX653" s="29"/>
      <c r="AY653" s="29"/>
      <c r="AZ653" s="29"/>
      <c r="BA653" s="29"/>
      <c r="BB653" s="29"/>
      <c r="BC653" s="29"/>
      <c r="BD653" s="29"/>
      <c r="BE653" s="29"/>
      <c r="BF653" s="29"/>
      <c r="BG653" s="29"/>
      <c r="BH653" s="29"/>
      <c r="BI653" s="29"/>
      <c r="BJ653" s="29"/>
      <c r="BK653" s="29"/>
      <c r="BL653" s="29"/>
      <c r="BM653" s="29"/>
      <c r="BN653" s="29"/>
      <c r="BO653" s="29"/>
      <c r="BP653" s="29"/>
      <c r="BQ653" s="29"/>
      <c r="BR653" s="29"/>
      <c r="BS653" s="29"/>
      <c r="BT653" s="29"/>
      <c r="BU653" s="29"/>
      <c r="BV653" s="29"/>
      <c r="BW653" s="29"/>
      <c r="BX653" s="29"/>
      <c r="BY653" s="29"/>
      <c r="BZ653" s="29"/>
      <c r="CA653" s="29"/>
      <c r="CB653" s="29"/>
      <c r="CC653" s="29"/>
      <c r="CD653" s="29"/>
      <c r="CE653" s="29"/>
      <c r="CF653" s="29"/>
      <c r="CG653" s="29"/>
      <c r="CH653" s="29"/>
      <c r="CI653" s="29"/>
      <c r="CJ653" s="29"/>
      <c r="CK653" s="29"/>
      <c r="CL653" s="29"/>
      <c r="CM653" s="29"/>
      <c r="CN653" s="29"/>
      <c r="CO653" s="29"/>
      <c r="CP653" s="29"/>
      <c r="CQ653" s="29"/>
      <c r="CR653" s="29"/>
      <c r="CS653" s="29"/>
      <c r="CT653" s="29"/>
      <c r="CU653" s="29"/>
      <c r="CV653" s="29"/>
      <c r="CW653" s="29"/>
      <c r="CX653" s="29"/>
      <c r="CY653" s="29"/>
      <c r="CZ653" s="29"/>
      <c r="DA653" s="29"/>
      <c r="DB653" s="29"/>
      <c r="DC653" s="29"/>
      <c r="DD653" s="29"/>
      <c r="DE653" s="29"/>
      <c r="DF653" s="29"/>
      <c r="DG653" s="29"/>
      <c r="DH653" s="29"/>
      <c r="DI653" s="29"/>
      <c r="DJ653" s="29"/>
      <c r="DK653" s="29"/>
      <c r="DL653" s="29"/>
      <c r="DM653" s="29"/>
      <c r="DN653" s="29"/>
      <c r="DO653" s="29"/>
      <c r="DP653" s="29"/>
      <c r="DQ653" s="29"/>
      <c r="DR653" s="29"/>
      <c r="DS653" s="29"/>
      <c r="DT653" s="29"/>
      <c r="DU653" s="29"/>
      <c r="DV653" s="29"/>
      <c r="DW653" s="29"/>
      <c r="DX653" s="29"/>
      <c r="DY653" s="29"/>
      <c r="DZ653" s="29"/>
      <c r="EA653" s="29"/>
      <c r="EB653" s="29"/>
      <c r="EC653" s="29"/>
      <c r="ED653" s="29"/>
      <c r="EE653" s="29"/>
      <c r="EF653" s="29"/>
      <c r="EG653" s="29"/>
      <c r="EH653" s="29"/>
      <c r="EI653" s="29"/>
      <c r="EJ653" s="29"/>
      <c r="EK653" s="29"/>
      <c r="EL653" s="29"/>
      <c r="EM653" s="29"/>
      <c r="EN653" s="29"/>
      <c r="EO653" s="29"/>
      <c r="EP653" s="29"/>
      <c r="EQ653" s="29"/>
      <c r="ER653" s="29"/>
      <c r="ES653" s="29"/>
      <c r="ET653" s="29"/>
      <c r="EU653" s="29"/>
      <c r="EV653" s="29"/>
      <c r="EW653" s="29"/>
      <c r="EX653" s="29"/>
      <c r="EY653" s="29"/>
      <c r="EZ653" s="29"/>
      <c r="FA653" s="29"/>
      <c r="FB653" s="29"/>
      <c r="FC653" s="29"/>
      <c r="FD653" s="29"/>
      <c r="FE653" s="29"/>
      <c r="FF653" s="29"/>
      <c r="FG653" s="29"/>
      <c r="FH653" s="29"/>
      <c r="FI653" s="29"/>
      <c r="FJ653" s="29"/>
      <c r="FK653" s="29"/>
      <c r="FL653" s="29"/>
      <c r="FM653" s="29"/>
      <c r="FN653" s="29"/>
    </row>
    <row r="654" spans="1:170" s="3" customFormat="1" ht="184.5" customHeight="1" x14ac:dyDescent="0.25">
      <c r="A654" s="78"/>
      <c r="B654" s="91"/>
      <c r="C654" s="100"/>
      <c r="D654" s="100"/>
      <c r="E654" s="100"/>
      <c r="F654" s="100"/>
      <c r="G654" s="100"/>
      <c r="H654" s="100"/>
      <c r="I654" s="105"/>
      <c r="J654" s="105"/>
      <c r="K654" s="107"/>
      <c r="L654" s="108"/>
      <c r="M654" s="108"/>
      <c r="N654" s="108"/>
      <c r="O654" s="108"/>
      <c r="P654" s="108"/>
      <c r="Q654" s="108"/>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29"/>
      <c r="AS654" s="29"/>
      <c r="AT654" s="29"/>
      <c r="AU654" s="29"/>
      <c r="AV654" s="29"/>
      <c r="AW654" s="29"/>
      <c r="AX654" s="29"/>
      <c r="AY654" s="29"/>
      <c r="AZ654" s="29"/>
      <c r="BA654" s="29"/>
      <c r="BB654" s="29"/>
      <c r="BC654" s="29"/>
      <c r="BD654" s="29"/>
      <c r="BE654" s="29"/>
      <c r="BF654" s="29"/>
      <c r="BG654" s="29"/>
      <c r="BH654" s="29"/>
      <c r="BI654" s="29"/>
      <c r="BJ654" s="29"/>
      <c r="BK654" s="29"/>
      <c r="BL654" s="29"/>
      <c r="BM654" s="29"/>
      <c r="BN654" s="29"/>
      <c r="BO654" s="29"/>
      <c r="BP654" s="29"/>
      <c r="BQ654" s="29"/>
      <c r="BR654" s="29"/>
      <c r="BS654" s="29"/>
      <c r="BT654" s="29"/>
      <c r="BU654" s="29"/>
      <c r="BV654" s="29"/>
      <c r="BW654" s="29"/>
      <c r="BX654" s="29"/>
      <c r="BY654" s="29"/>
      <c r="BZ654" s="29"/>
      <c r="CA654" s="29"/>
      <c r="CB654" s="29"/>
      <c r="CC654" s="29"/>
      <c r="CD654" s="29"/>
      <c r="CE654" s="29"/>
      <c r="CF654" s="29"/>
      <c r="CG654" s="29"/>
      <c r="CH654" s="29"/>
      <c r="CI654" s="29"/>
      <c r="CJ654" s="29"/>
      <c r="CK654" s="29"/>
      <c r="CL654" s="29"/>
      <c r="CM654" s="29"/>
      <c r="CN654" s="29"/>
      <c r="CO654" s="29"/>
      <c r="CP654" s="29"/>
      <c r="CQ654" s="29"/>
      <c r="CR654" s="29"/>
      <c r="CS654" s="29"/>
      <c r="CT654" s="29"/>
      <c r="CU654" s="29"/>
      <c r="CV654" s="29"/>
      <c r="CW654" s="29"/>
      <c r="CX654" s="29"/>
      <c r="CY654" s="29"/>
      <c r="CZ654" s="29"/>
      <c r="DA654" s="29"/>
      <c r="DB654" s="29"/>
      <c r="DC654" s="29"/>
      <c r="DD654" s="29"/>
      <c r="DE654" s="29"/>
      <c r="DF654" s="29"/>
      <c r="DG654" s="29"/>
      <c r="DH654" s="29"/>
      <c r="DI654" s="29"/>
      <c r="DJ654" s="29"/>
      <c r="DK654" s="29"/>
      <c r="DL654" s="29"/>
      <c r="DM654" s="29"/>
      <c r="DN654" s="29"/>
      <c r="DO654" s="29"/>
      <c r="DP654" s="29"/>
      <c r="DQ654" s="29"/>
      <c r="DR654" s="29"/>
      <c r="DS654" s="29"/>
      <c r="DT654" s="29"/>
      <c r="DU654" s="29"/>
      <c r="DV654" s="29"/>
      <c r="DW654" s="29"/>
      <c r="DX654" s="29"/>
      <c r="DY654" s="29"/>
      <c r="DZ654" s="29"/>
      <c r="EA654" s="29"/>
      <c r="EB654" s="29"/>
      <c r="EC654" s="29"/>
      <c r="ED654" s="29"/>
      <c r="EE654" s="29"/>
      <c r="EF654" s="29"/>
      <c r="EG654" s="29"/>
      <c r="EH654" s="29"/>
      <c r="EI654" s="29"/>
      <c r="EJ654" s="29"/>
      <c r="EK654" s="29"/>
      <c r="EL654" s="29"/>
      <c r="EM654" s="29"/>
      <c r="EN654" s="29"/>
      <c r="EO654" s="29"/>
      <c r="EP654" s="29"/>
      <c r="EQ654" s="29"/>
      <c r="ER654" s="29"/>
      <c r="ES654" s="29"/>
      <c r="ET654" s="29"/>
      <c r="EU654" s="29"/>
      <c r="EV654" s="29"/>
      <c r="EW654" s="29"/>
      <c r="EX654" s="29"/>
      <c r="EY654" s="29"/>
      <c r="EZ654" s="29"/>
      <c r="FA654" s="29"/>
      <c r="FB654" s="29"/>
      <c r="FC654" s="29"/>
      <c r="FD654" s="29"/>
      <c r="FE654" s="29"/>
      <c r="FF654" s="29"/>
      <c r="FG654" s="29"/>
      <c r="FH654" s="29"/>
      <c r="FI654" s="29"/>
      <c r="FJ654" s="29"/>
      <c r="FK654" s="29"/>
      <c r="FL654" s="29"/>
      <c r="FM654" s="29"/>
      <c r="FN654" s="29"/>
    </row>
    <row r="655" spans="1:170" s="3" customFormat="1" ht="213.75" customHeight="1" x14ac:dyDescent="0.25">
      <c r="A655" s="78"/>
      <c r="B655" s="81"/>
      <c r="C655" s="101"/>
      <c r="D655" s="101"/>
      <c r="E655" s="101"/>
      <c r="F655" s="101"/>
      <c r="G655" s="101"/>
      <c r="H655" s="101"/>
      <c r="I655" s="106"/>
      <c r="J655" s="106"/>
      <c r="K655" s="65" t="s">
        <v>5</v>
      </c>
      <c r="L655" s="45">
        <f>SUM(M655:Q655)</f>
        <v>59</v>
      </c>
      <c r="M655" s="45">
        <v>10</v>
      </c>
      <c r="N655" s="45">
        <v>10</v>
      </c>
      <c r="O655" s="45">
        <v>12</v>
      </c>
      <c r="P655" s="46">
        <v>12</v>
      </c>
      <c r="Q655" s="45">
        <v>15</v>
      </c>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29"/>
      <c r="AS655" s="29"/>
      <c r="AT655" s="29"/>
      <c r="AU655" s="29"/>
      <c r="AV655" s="29"/>
      <c r="AW655" s="29"/>
      <c r="AX655" s="29"/>
      <c r="AY655" s="29"/>
      <c r="AZ655" s="29"/>
      <c r="BA655" s="29"/>
      <c r="BB655" s="29"/>
      <c r="BC655" s="29"/>
      <c r="BD655" s="29"/>
      <c r="BE655" s="29"/>
      <c r="BF655" s="29"/>
      <c r="BG655" s="29"/>
      <c r="BH655" s="29"/>
      <c r="BI655" s="29"/>
      <c r="BJ655" s="29"/>
      <c r="BK655" s="29"/>
      <c r="BL655" s="29"/>
      <c r="BM655" s="29"/>
      <c r="BN655" s="29"/>
      <c r="BO655" s="29"/>
      <c r="BP655" s="29"/>
      <c r="BQ655" s="29"/>
      <c r="BR655" s="29"/>
      <c r="BS655" s="29"/>
      <c r="BT655" s="29"/>
      <c r="BU655" s="29"/>
      <c r="BV655" s="29"/>
      <c r="BW655" s="29"/>
      <c r="BX655" s="29"/>
      <c r="BY655" s="29"/>
      <c r="BZ655" s="29"/>
      <c r="CA655" s="29"/>
      <c r="CB655" s="29"/>
      <c r="CC655" s="29"/>
      <c r="CD655" s="29"/>
      <c r="CE655" s="29"/>
      <c r="CF655" s="29"/>
      <c r="CG655" s="29"/>
      <c r="CH655" s="29"/>
      <c r="CI655" s="29"/>
      <c r="CJ655" s="29"/>
      <c r="CK655" s="29"/>
      <c r="CL655" s="29"/>
      <c r="CM655" s="29"/>
      <c r="CN655" s="29"/>
      <c r="CO655" s="29"/>
      <c r="CP655" s="29"/>
      <c r="CQ655" s="29"/>
      <c r="CR655" s="29"/>
      <c r="CS655" s="29"/>
      <c r="CT655" s="29"/>
      <c r="CU655" s="29"/>
      <c r="CV655" s="29"/>
      <c r="CW655" s="29"/>
      <c r="CX655" s="29"/>
      <c r="CY655" s="29"/>
      <c r="CZ655" s="29"/>
      <c r="DA655" s="29"/>
      <c r="DB655" s="29"/>
      <c r="DC655" s="29"/>
      <c r="DD655" s="29"/>
      <c r="DE655" s="29"/>
      <c r="DF655" s="29"/>
      <c r="DG655" s="29"/>
      <c r="DH655" s="29"/>
      <c r="DI655" s="29"/>
      <c r="DJ655" s="29"/>
      <c r="DK655" s="29"/>
      <c r="DL655" s="29"/>
      <c r="DM655" s="29"/>
      <c r="DN655" s="29"/>
      <c r="DO655" s="29"/>
      <c r="DP655" s="29"/>
      <c r="DQ655" s="29"/>
      <c r="DR655" s="29"/>
      <c r="DS655" s="29"/>
      <c r="DT655" s="29"/>
      <c r="DU655" s="29"/>
      <c r="DV655" s="29"/>
      <c r="DW655" s="29"/>
      <c r="DX655" s="29"/>
      <c r="DY655" s="29"/>
      <c r="DZ655" s="29"/>
      <c r="EA655" s="29"/>
      <c r="EB655" s="29"/>
      <c r="EC655" s="29"/>
      <c r="ED655" s="29"/>
      <c r="EE655" s="29"/>
      <c r="EF655" s="29"/>
      <c r="EG655" s="29"/>
      <c r="EH655" s="29"/>
      <c r="EI655" s="29"/>
      <c r="EJ655" s="29"/>
      <c r="EK655" s="29"/>
      <c r="EL655" s="29"/>
      <c r="EM655" s="29"/>
      <c r="EN655" s="29"/>
      <c r="EO655" s="29"/>
      <c r="EP655" s="29"/>
      <c r="EQ655" s="29"/>
      <c r="ER655" s="29"/>
      <c r="ES655" s="29"/>
      <c r="ET655" s="29"/>
      <c r="EU655" s="29"/>
      <c r="EV655" s="29"/>
      <c r="EW655" s="29"/>
      <c r="EX655" s="29"/>
      <c r="EY655" s="29"/>
      <c r="EZ655" s="29"/>
      <c r="FA655" s="29"/>
      <c r="FB655" s="29"/>
      <c r="FC655" s="29"/>
      <c r="FD655" s="29"/>
      <c r="FE655" s="29"/>
      <c r="FF655" s="29"/>
      <c r="FG655" s="29"/>
      <c r="FH655" s="29"/>
      <c r="FI655" s="29"/>
      <c r="FJ655" s="29"/>
      <c r="FK655" s="29"/>
      <c r="FL655" s="29"/>
      <c r="FM655" s="29"/>
      <c r="FN655" s="29"/>
    </row>
    <row r="656" spans="1:170" s="3" customFormat="1" ht="211.5" customHeight="1" x14ac:dyDescent="0.25">
      <c r="A656" s="78"/>
      <c r="B656" s="80" t="s">
        <v>24</v>
      </c>
      <c r="C656" s="99">
        <f>SUM(D656:H660)</f>
        <v>100</v>
      </c>
      <c r="D656" s="99">
        <v>20</v>
      </c>
      <c r="E656" s="99">
        <v>20</v>
      </c>
      <c r="F656" s="99">
        <v>20</v>
      </c>
      <c r="G656" s="99">
        <v>20</v>
      </c>
      <c r="H656" s="99">
        <v>20</v>
      </c>
      <c r="I656" s="104" t="s">
        <v>405</v>
      </c>
      <c r="J656" s="104" t="s">
        <v>277</v>
      </c>
      <c r="K656" s="17" t="s">
        <v>9</v>
      </c>
      <c r="L656" s="45">
        <v>0</v>
      </c>
      <c r="M656" s="45">
        <v>0</v>
      </c>
      <c r="N656" s="45">
        <v>0</v>
      </c>
      <c r="O656" s="45">
        <v>0</v>
      </c>
      <c r="P656" s="46">
        <v>0</v>
      </c>
      <c r="Q656" s="45">
        <v>0</v>
      </c>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c r="DK656" s="29"/>
      <c r="DL656" s="29"/>
      <c r="DM656" s="29"/>
      <c r="DN656" s="29"/>
      <c r="DO656" s="29"/>
      <c r="DP656" s="29"/>
      <c r="DQ656" s="29"/>
      <c r="DR656" s="29"/>
      <c r="DS656" s="29"/>
      <c r="DT656" s="29"/>
      <c r="DU656" s="29"/>
      <c r="DV656" s="29"/>
      <c r="DW656" s="29"/>
      <c r="DX656" s="29"/>
      <c r="DY656" s="29"/>
      <c r="DZ656" s="29"/>
      <c r="EA656" s="29"/>
      <c r="EB656" s="29"/>
      <c r="EC656" s="29"/>
      <c r="ED656" s="29"/>
      <c r="EE656" s="29"/>
      <c r="EF656" s="29"/>
      <c r="EG656" s="29"/>
      <c r="EH656" s="29"/>
      <c r="EI656" s="29"/>
      <c r="EJ656" s="29"/>
      <c r="EK656" s="29"/>
      <c r="EL656" s="29"/>
      <c r="EM656" s="29"/>
      <c r="EN656" s="29"/>
      <c r="EO656" s="29"/>
      <c r="EP656" s="29"/>
      <c r="EQ656" s="29"/>
      <c r="ER656" s="29"/>
      <c r="ES656" s="29"/>
      <c r="ET656" s="29"/>
      <c r="EU656" s="29"/>
      <c r="EV656" s="29"/>
      <c r="EW656" s="29"/>
      <c r="EX656" s="29"/>
      <c r="EY656" s="29"/>
      <c r="EZ656" s="29"/>
      <c r="FA656" s="29"/>
      <c r="FB656" s="29"/>
      <c r="FC656" s="29"/>
      <c r="FD656" s="29"/>
      <c r="FE656" s="29"/>
      <c r="FF656" s="29"/>
      <c r="FG656" s="29"/>
      <c r="FH656" s="29"/>
      <c r="FI656" s="29"/>
      <c r="FJ656" s="29"/>
      <c r="FK656" s="29"/>
      <c r="FL656" s="29"/>
      <c r="FM656" s="29"/>
      <c r="FN656" s="29"/>
    </row>
    <row r="657" spans="1:170" s="3" customFormat="1" ht="133.5" customHeight="1" x14ac:dyDescent="0.25">
      <c r="A657" s="78"/>
      <c r="B657" s="91"/>
      <c r="C657" s="100"/>
      <c r="D657" s="100"/>
      <c r="E657" s="100"/>
      <c r="F657" s="100"/>
      <c r="G657" s="100"/>
      <c r="H657" s="100"/>
      <c r="I657" s="105"/>
      <c r="J657" s="105"/>
      <c r="K657" s="17" t="s">
        <v>4</v>
      </c>
      <c r="L657" s="45">
        <v>0</v>
      </c>
      <c r="M657" s="45">
        <v>0</v>
      </c>
      <c r="N657" s="45">
        <v>0</v>
      </c>
      <c r="O657" s="45">
        <v>0</v>
      </c>
      <c r="P657" s="46">
        <v>0</v>
      </c>
      <c r="Q657" s="45">
        <v>0</v>
      </c>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29"/>
      <c r="AS657" s="29"/>
      <c r="AT657" s="29"/>
      <c r="AU657" s="29"/>
      <c r="AV657" s="29"/>
      <c r="AW657" s="29"/>
      <c r="AX657" s="29"/>
      <c r="AY657" s="29"/>
      <c r="AZ657" s="29"/>
      <c r="BA657" s="29"/>
      <c r="BB657" s="29"/>
      <c r="BC657" s="29"/>
      <c r="BD657" s="29"/>
      <c r="BE657" s="29"/>
      <c r="BF657" s="29"/>
      <c r="BG657" s="29"/>
      <c r="BH657" s="29"/>
      <c r="BI657" s="29"/>
      <c r="BJ657" s="29"/>
      <c r="BK657" s="29"/>
      <c r="BL657" s="29"/>
      <c r="BM657" s="29"/>
      <c r="BN657" s="29"/>
      <c r="BO657" s="29"/>
      <c r="BP657" s="29"/>
      <c r="BQ657" s="29"/>
      <c r="BR657" s="29"/>
      <c r="BS657" s="29"/>
      <c r="BT657" s="29"/>
      <c r="BU657" s="29"/>
      <c r="BV657" s="29"/>
      <c r="BW657" s="29"/>
      <c r="BX657" s="29"/>
      <c r="BY657" s="29"/>
      <c r="BZ657" s="29"/>
      <c r="CA657" s="29"/>
      <c r="CB657" s="29"/>
      <c r="CC657" s="29"/>
      <c r="CD657" s="29"/>
      <c r="CE657" s="29"/>
      <c r="CF657" s="29"/>
      <c r="CG657" s="29"/>
      <c r="CH657" s="29"/>
      <c r="CI657" s="29"/>
      <c r="CJ657" s="29"/>
      <c r="CK657" s="29"/>
      <c r="CL657" s="29"/>
      <c r="CM657" s="29"/>
      <c r="CN657" s="29"/>
      <c r="CO657" s="29"/>
      <c r="CP657" s="29"/>
      <c r="CQ657" s="29"/>
      <c r="CR657" s="29"/>
      <c r="CS657" s="29"/>
      <c r="CT657" s="29"/>
      <c r="CU657" s="29"/>
      <c r="CV657" s="29"/>
      <c r="CW657" s="29"/>
      <c r="CX657" s="29"/>
      <c r="CY657" s="29"/>
      <c r="CZ657" s="29"/>
      <c r="DA657" s="29"/>
      <c r="DB657" s="29"/>
      <c r="DC657" s="29"/>
      <c r="DD657" s="29"/>
      <c r="DE657" s="29"/>
      <c r="DF657" s="29"/>
      <c r="DG657" s="29"/>
      <c r="DH657" s="29"/>
      <c r="DI657" s="29"/>
      <c r="DJ657" s="29"/>
      <c r="DK657" s="29"/>
      <c r="DL657" s="29"/>
      <c r="DM657" s="29"/>
      <c r="DN657" s="29"/>
      <c r="DO657" s="29"/>
      <c r="DP657" s="29"/>
      <c r="DQ657" s="29"/>
      <c r="DR657" s="29"/>
      <c r="DS657" s="29"/>
      <c r="DT657" s="29"/>
      <c r="DU657" s="29"/>
      <c r="DV657" s="29"/>
      <c r="DW657" s="29"/>
      <c r="DX657" s="29"/>
      <c r="DY657" s="29"/>
      <c r="DZ657" s="29"/>
      <c r="EA657" s="29"/>
      <c r="EB657" s="29"/>
      <c r="EC657" s="29"/>
      <c r="ED657" s="29"/>
      <c r="EE657" s="29"/>
      <c r="EF657" s="29"/>
      <c r="EG657" s="29"/>
      <c r="EH657" s="29"/>
      <c r="EI657" s="29"/>
      <c r="EJ657" s="29"/>
      <c r="EK657" s="29"/>
      <c r="EL657" s="29"/>
      <c r="EM657" s="29"/>
      <c r="EN657" s="29"/>
      <c r="EO657" s="29"/>
      <c r="EP657" s="29"/>
      <c r="EQ657" s="29"/>
      <c r="ER657" s="29"/>
      <c r="ES657" s="29"/>
      <c r="ET657" s="29"/>
      <c r="EU657" s="29"/>
      <c r="EV657" s="29"/>
      <c r="EW657" s="29"/>
      <c r="EX657" s="29"/>
      <c r="EY657" s="29"/>
      <c r="EZ657" s="29"/>
      <c r="FA657" s="29"/>
      <c r="FB657" s="29"/>
      <c r="FC657" s="29"/>
      <c r="FD657" s="29"/>
      <c r="FE657" s="29"/>
      <c r="FF657" s="29"/>
      <c r="FG657" s="29"/>
      <c r="FH657" s="29"/>
      <c r="FI657" s="29"/>
      <c r="FJ657" s="29"/>
      <c r="FK657" s="29"/>
      <c r="FL657" s="29"/>
      <c r="FM657" s="29"/>
      <c r="FN657" s="29"/>
    </row>
    <row r="658" spans="1:170" s="3" customFormat="1" ht="165.75" customHeight="1" x14ac:dyDescent="0.25">
      <c r="A658" s="78"/>
      <c r="B658" s="91"/>
      <c r="C658" s="100"/>
      <c r="D658" s="100"/>
      <c r="E658" s="100"/>
      <c r="F658" s="100"/>
      <c r="G658" s="100"/>
      <c r="H658" s="100"/>
      <c r="I658" s="105"/>
      <c r="J658" s="105"/>
      <c r="K658" s="107" t="s">
        <v>21</v>
      </c>
      <c r="L658" s="108">
        <v>0</v>
      </c>
      <c r="M658" s="108">
        <v>0</v>
      </c>
      <c r="N658" s="108">
        <v>0</v>
      </c>
      <c r="O658" s="108">
        <v>0</v>
      </c>
      <c r="P658" s="109">
        <v>0</v>
      </c>
      <c r="Q658" s="73">
        <v>0</v>
      </c>
      <c r="R658" s="29"/>
      <c r="S658" s="29"/>
      <c r="T658" s="29"/>
      <c r="U658" s="29"/>
      <c r="V658" s="29"/>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29"/>
      <c r="AS658" s="29"/>
      <c r="AT658" s="29"/>
      <c r="AU658" s="29"/>
      <c r="AV658" s="29"/>
      <c r="AW658" s="29"/>
      <c r="AX658" s="29"/>
      <c r="AY658" s="29"/>
      <c r="AZ658" s="29"/>
      <c r="BA658" s="29"/>
      <c r="BB658" s="29"/>
      <c r="BC658" s="29"/>
      <c r="BD658" s="29"/>
      <c r="BE658" s="29"/>
      <c r="BF658" s="29"/>
      <c r="BG658" s="29"/>
      <c r="BH658" s="29"/>
      <c r="BI658" s="29"/>
      <c r="BJ658" s="29"/>
      <c r="BK658" s="29"/>
      <c r="BL658" s="29"/>
      <c r="BM658" s="29"/>
      <c r="BN658" s="29"/>
      <c r="BO658" s="29"/>
      <c r="BP658" s="29"/>
      <c r="BQ658" s="29"/>
      <c r="BR658" s="29"/>
      <c r="BS658" s="29"/>
      <c r="BT658" s="29"/>
      <c r="BU658" s="29"/>
      <c r="BV658" s="29"/>
      <c r="BW658" s="29"/>
      <c r="BX658" s="29"/>
      <c r="BY658" s="29"/>
      <c r="BZ658" s="29"/>
      <c r="CA658" s="29"/>
      <c r="CB658" s="29"/>
      <c r="CC658" s="29"/>
      <c r="CD658" s="29"/>
      <c r="CE658" s="29"/>
      <c r="CF658" s="29"/>
      <c r="CG658" s="29"/>
      <c r="CH658" s="29"/>
      <c r="CI658" s="29"/>
      <c r="CJ658" s="29"/>
      <c r="CK658" s="29"/>
      <c r="CL658" s="29"/>
      <c r="CM658" s="29"/>
      <c r="CN658" s="29"/>
      <c r="CO658" s="29"/>
      <c r="CP658" s="29"/>
      <c r="CQ658" s="29"/>
      <c r="CR658" s="29"/>
      <c r="CS658" s="29"/>
      <c r="CT658" s="29"/>
      <c r="CU658" s="29"/>
      <c r="CV658" s="29"/>
      <c r="CW658" s="29"/>
      <c r="CX658" s="29"/>
      <c r="CY658" s="29"/>
      <c r="CZ658" s="29"/>
      <c r="DA658" s="29"/>
      <c r="DB658" s="29"/>
      <c r="DC658" s="29"/>
      <c r="DD658" s="29"/>
      <c r="DE658" s="29"/>
      <c r="DF658" s="29"/>
      <c r="DG658" s="29"/>
      <c r="DH658" s="29"/>
      <c r="DI658" s="29"/>
      <c r="DJ658" s="29"/>
      <c r="DK658" s="29"/>
      <c r="DL658" s="29"/>
      <c r="DM658" s="29"/>
      <c r="DN658" s="29"/>
      <c r="DO658" s="29"/>
      <c r="DP658" s="29"/>
      <c r="DQ658" s="29"/>
      <c r="DR658" s="29"/>
      <c r="DS658" s="29"/>
      <c r="DT658" s="29"/>
      <c r="DU658" s="29"/>
      <c r="DV658" s="29"/>
      <c r="DW658" s="29"/>
      <c r="DX658" s="29"/>
      <c r="DY658" s="29"/>
      <c r="DZ658" s="29"/>
      <c r="EA658" s="29"/>
      <c r="EB658" s="29"/>
      <c r="EC658" s="29"/>
      <c r="ED658" s="29"/>
      <c r="EE658" s="29"/>
      <c r="EF658" s="29"/>
      <c r="EG658" s="29"/>
      <c r="EH658" s="29"/>
      <c r="EI658" s="29"/>
      <c r="EJ658" s="29"/>
      <c r="EK658" s="29"/>
      <c r="EL658" s="29"/>
      <c r="EM658" s="29"/>
      <c r="EN658" s="29"/>
      <c r="EO658" s="29"/>
      <c r="EP658" s="29"/>
      <c r="EQ658" s="29"/>
      <c r="ER658" s="29"/>
      <c r="ES658" s="29"/>
      <c r="ET658" s="29"/>
      <c r="EU658" s="29"/>
      <c r="EV658" s="29"/>
      <c r="EW658" s="29"/>
      <c r="EX658" s="29"/>
      <c r="EY658" s="29"/>
      <c r="EZ658" s="29"/>
      <c r="FA658" s="29"/>
      <c r="FB658" s="29"/>
      <c r="FC658" s="29"/>
      <c r="FD658" s="29"/>
      <c r="FE658" s="29"/>
      <c r="FF658" s="29"/>
      <c r="FG658" s="29"/>
      <c r="FH658" s="29"/>
      <c r="FI658" s="29"/>
      <c r="FJ658" s="29"/>
      <c r="FK658" s="29"/>
      <c r="FL658" s="29"/>
      <c r="FM658" s="29"/>
      <c r="FN658" s="29"/>
    </row>
    <row r="659" spans="1:170" s="3" customFormat="1" ht="307.5" customHeight="1" x14ac:dyDescent="0.25">
      <c r="A659" s="78"/>
      <c r="B659" s="91"/>
      <c r="C659" s="100"/>
      <c r="D659" s="100"/>
      <c r="E659" s="100"/>
      <c r="F659" s="100"/>
      <c r="G659" s="100"/>
      <c r="H659" s="100"/>
      <c r="I659" s="105"/>
      <c r="J659" s="105"/>
      <c r="K659" s="107"/>
      <c r="L659" s="108"/>
      <c r="M659" s="108"/>
      <c r="N659" s="108"/>
      <c r="O659" s="108"/>
      <c r="P659" s="109"/>
      <c r="Q659" s="73"/>
      <c r="R659" s="29"/>
      <c r="S659" s="29"/>
      <c r="T659" s="29"/>
      <c r="U659" s="29"/>
      <c r="V659" s="29"/>
      <c r="W659" s="29"/>
      <c r="X659" s="29"/>
      <c r="Y659" s="29"/>
      <c r="Z659" s="29"/>
      <c r="AA659" s="29"/>
      <c r="AB659" s="29"/>
      <c r="AC659" s="29"/>
      <c r="AD659" s="29"/>
      <c r="AE659" s="29"/>
      <c r="AF659" s="29"/>
      <c r="AG659" s="29"/>
      <c r="AH659" s="29"/>
      <c r="AI659" s="29"/>
      <c r="AJ659" s="29"/>
      <c r="AK659" s="29"/>
      <c r="AL659" s="29"/>
      <c r="AM659" s="29"/>
      <c r="AN659" s="29"/>
      <c r="AO659" s="29"/>
      <c r="AP659" s="29"/>
      <c r="AQ659" s="29"/>
      <c r="AR659" s="29"/>
      <c r="AS659" s="29"/>
      <c r="AT659" s="29"/>
      <c r="AU659" s="29"/>
      <c r="AV659" s="29"/>
      <c r="AW659" s="29"/>
      <c r="AX659" s="29"/>
      <c r="AY659" s="29"/>
      <c r="AZ659" s="29"/>
      <c r="BA659" s="29"/>
      <c r="BB659" s="29"/>
      <c r="BC659" s="29"/>
      <c r="BD659" s="29"/>
      <c r="BE659" s="29"/>
      <c r="BF659" s="29"/>
      <c r="BG659" s="29"/>
      <c r="BH659" s="29"/>
      <c r="BI659" s="29"/>
      <c r="BJ659" s="29"/>
      <c r="BK659" s="29"/>
      <c r="BL659" s="29"/>
      <c r="BM659" s="29"/>
      <c r="BN659" s="29"/>
      <c r="BO659" s="29"/>
      <c r="BP659" s="29"/>
      <c r="BQ659" s="29"/>
      <c r="BR659" s="29"/>
      <c r="BS659" s="29"/>
      <c r="BT659" s="29"/>
      <c r="BU659" s="29"/>
      <c r="BV659" s="29"/>
      <c r="BW659" s="29"/>
      <c r="BX659" s="29"/>
      <c r="BY659" s="29"/>
      <c r="BZ659" s="29"/>
      <c r="CA659" s="29"/>
      <c r="CB659" s="29"/>
      <c r="CC659" s="29"/>
      <c r="CD659" s="29"/>
      <c r="CE659" s="29"/>
      <c r="CF659" s="29"/>
      <c r="CG659" s="29"/>
      <c r="CH659" s="29"/>
      <c r="CI659" s="29"/>
      <c r="CJ659" s="29"/>
      <c r="CK659" s="29"/>
      <c r="CL659" s="29"/>
      <c r="CM659" s="29"/>
      <c r="CN659" s="29"/>
      <c r="CO659" s="29"/>
      <c r="CP659" s="29"/>
      <c r="CQ659" s="29"/>
      <c r="CR659" s="29"/>
      <c r="CS659" s="29"/>
      <c r="CT659" s="29"/>
      <c r="CU659" s="29"/>
      <c r="CV659" s="29"/>
      <c r="CW659" s="29"/>
      <c r="CX659" s="29"/>
      <c r="CY659" s="29"/>
      <c r="CZ659" s="29"/>
      <c r="DA659" s="29"/>
      <c r="DB659" s="29"/>
      <c r="DC659" s="29"/>
      <c r="DD659" s="29"/>
      <c r="DE659" s="29"/>
      <c r="DF659" s="29"/>
      <c r="DG659" s="29"/>
      <c r="DH659" s="29"/>
      <c r="DI659" s="29"/>
      <c r="DJ659" s="29"/>
      <c r="DK659" s="29"/>
      <c r="DL659" s="29"/>
      <c r="DM659" s="29"/>
      <c r="DN659" s="29"/>
      <c r="DO659" s="29"/>
      <c r="DP659" s="29"/>
      <c r="DQ659" s="29"/>
      <c r="DR659" s="29"/>
      <c r="DS659" s="29"/>
      <c r="DT659" s="29"/>
      <c r="DU659" s="29"/>
      <c r="DV659" s="29"/>
      <c r="DW659" s="29"/>
      <c r="DX659" s="29"/>
      <c r="DY659" s="29"/>
      <c r="DZ659" s="29"/>
      <c r="EA659" s="29"/>
      <c r="EB659" s="29"/>
      <c r="EC659" s="29"/>
      <c r="ED659" s="29"/>
      <c r="EE659" s="29"/>
      <c r="EF659" s="29"/>
      <c r="EG659" s="29"/>
      <c r="EH659" s="29"/>
      <c r="EI659" s="29"/>
      <c r="EJ659" s="29"/>
      <c r="EK659" s="29"/>
      <c r="EL659" s="29"/>
      <c r="EM659" s="29"/>
      <c r="EN659" s="29"/>
      <c r="EO659" s="29"/>
      <c r="EP659" s="29"/>
      <c r="EQ659" s="29"/>
      <c r="ER659" s="29"/>
      <c r="ES659" s="29"/>
      <c r="ET659" s="29"/>
      <c r="EU659" s="29"/>
      <c r="EV659" s="29"/>
      <c r="EW659" s="29"/>
      <c r="EX659" s="29"/>
      <c r="EY659" s="29"/>
      <c r="EZ659" s="29"/>
      <c r="FA659" s="29"/>
      <c r="FB659" s="29"/>
      <c r="FC659" s="29"/>
      <c r="FD659" s="29"/>
      <c r="FE659" s="29"/>
      <c r="FF659" s="29"/>
      <c r="FG659" s="29"/>
      <c r="FH659" s="29"/>
      <c r="FI659" s="29"/>
      <c r="FJ659" s="29"/>
      <c r="FK659" s="29"/>
      <c r="FL659" s="29"/>
      <c r="FM659" s="29"/>
      <c r="FN659" s="29"/>
    </row>
    <row r="660" spans="1:170" s="3" customFormat="1" ht="133.5" customHeight="1" x14ac:dyDescent="0.25">
      <c r="A660" s="78"/>
      <c r="B660" s="81"/>
      <c r="C660" s="101"/>
      <c r="D660" s="101"/>
      <c r="E660" s="101"/>
      <c r="F660" s="101"/>
      <c r="G660" s="101"/>
      <c r="H660" s="101"/>
      <c r="I660" s="106"/>
      <c r="J660" s="106"/>
      <c r="K660" s="65" t="s">
        <v>5</v>
      </c>
      <c r="L660" s="45">
        <v>0</v>
      </c>
      <c r="M660" s="45">
        <v>0</v>
      </c>
      <c r="N660" s="45">
        <v>0</v>
      </c>
      <c r="O660" s="45">
        <v>0</v>
      </c>
      <c r="P660" s="46">
        <v>0</v>
      </c>
      <c r="Q660" s="45">
        <v>0</v>
      </c>
      <c r="R660" s="29"/>
      <c r="S660" s="29"/>
      <c r="T660" s="29"/>
      <c r="U660" s="29"/>
      <c r="V660" s="29"/>
      <c r="W660" s="29"/>
      <c r="X660" s="29"/>
      <c r="Y660" s="29"/>
      <c r="Z660" s="29"/>
      <c r="AA660" s="29"/>
      <c r="AB660" s="29"/>
      <c r="AC660" s="29"/>
      <c r="AD660" s="29"/>
      <c r="AE660" s="29"/>
      <c r="AF660" s="29"/>
      <c r="AG660" s="29"/>
      <c r="AH660" s="29"/>
      <c r="AI660" s="29"/>
      <c r="AJ660" s="29"/>
      <c r="AK660" s="29"/>
      <c r="AL660" s="29"/>
      <c r="AM660" s="29"/>
      <c r="AN660" s="29"/>
      <c r="AO660" s="29"/>
      <c r="AP660" s="29"/>
      <c r="AQ660" s="29"/>
      <c r="AR660" s="29"/>
      <c r="AS660" s="29"/>
      <c r="AT660" s="29"/>
      <c r="AU660" s="29"/>
      <c r="AV660" s="29"/>
      <c r="AW660" s="29"/>
      <c r="AX660" s="29"/>
      <c r="AY660" s="29"/>
      <c r="AZ660" s="29"/>
      <c r="BA660" s="29"/>
      <c r="BB660" s="29"/>
      <c r="BC660" s="29"/>
      <c r="BD660" s="29"/>
      <c r="BE660" s="29"/>
      <c r="BF660" s="29"/>
      <c r="BG660" s="29"/>
      <c r="BH660" s="29"/>
      <c r="BI660" s="29"/>
      <c r="BJ660" s="29"/>
      <c r="BK660" s="29"/>
      <c r="BL660" s="29"/>
      <c r="BM660" s="29"/>
      <c r="BN660" s="29"/>
      <c r="BO660" s="29"/>
      <c r="BP660" s="29"/>
      <c r="BQ660" s="29"/>
      <c r="BR660" s="29"/>
      <c r="BS660" s="29"/>
      <c r="BT660" s="29"/>
      <c r="BU660" s="29"/>
      <c r="BV660" s="29"/>
      <c r="BW660" s="29"/>
      <c r="BX660" s="29"/>
      <c r="BY660" s="29"/>
      <c r="BZ660" s="29"/>
      <c r="CA660" s="29"/>
      <c r="CB660" s="29"/>
      <c r="CC660" s="29"/>
      <c r="CD660" s="29"/>
      <c r="CE660" s="29"/>
      <c r="CF660" s="29"/>
      <c r="CG660" s="29"/>
      <c r="CH660" s="29"/>
      <c r="CI660" s="29"/>
      <c r="CJ660" s="29"/>
      <c r="CK660" s="29"/>
      <c r="CL660" s="29"/>
      <c r="CM660" s="29"/>
      <c r="CN660" s="29"/>
      <c r="CO660" s="29"/>
      <c r="CP660" s="29"/>
      <c r="CQ660" s="29"/>
      <c r="CR660" s="29"/>
      <c r="CS660" s="29"/>
      <c r="CT660" s="29"/>
      <c r="CU660" s="29"/>
      <c r="CV660" s="29"/>
      <c r="CW660" s="29"/>
      <c r="CX660" s="29"/>
      <c r="CY660" s="29"/>
      <c r="CZ660" s="29"/>
      <c r="DA660" s="29"/>
      <c r="DB660" s="29"/>
      <c r="DC660" s="29"/>
      <c r="DD660" s="29"/>
      <c r="DE660" s="29"/>
      <c r="DF660" s="29"/>
      <c r="DG660" s="29"/>
      <c r="DH660" s="29"/>
      <c r="DI660" s="29"/>
      <c r="DJ660" s="29"/>
      <c r="DK660" s="29"/>
      <c r="DL660" s="29"/>
      <c r="DM660" s="29"/>
      <c r="DN660" s="29"/>
      <c r="DO660" s="29"/>
      <c r="DP660" s="29"/>
      <c r="DQ660" s="29"/>
      <c r="DR660" s="29"/>
      <c r="DS660" s="29"/>
      <c r="DT660" s="29"/>
      <c r="DU660" s="29"/>
      <c r="DV660" s="29"/>
      <c r="DW660" s="29"/>
      <c r="DX660" s="29"/>
      <c r="DY660" s="29"/>
      <c r="DZ660" s="29"/>
      <c r="EA660" s="29"/>
      <c r="EB660" s="29"/>
      <c r="EC660" s="29"/>
      <c r="ED660" s="29"/>
      <c r="EE660" s="29"/>
      <c r="EF660" s="29"/>
      <c r="EG660" s="29"/>
      <c r="EH660" s="29"/>
      <c r="EI660" s="29"/>
      <c r="EJ660" s="29"/>
      <c r="EK660" s="29"/>
      <c r="EL660" s="29"/>
      <c r="EM660" s="29"/>
      <c r="EN660" s="29"/>
      <c r="EO660" s="29"/>
      <c r="EP660" s="29"/>
      <c r="EQ660" s="29"/>
      <c r="ER660" s="29"/>
      <c r="ES660" s="29"/>
      <c r="ET660" s="29"/>
      <c r="EU660" s="29"/>
      <c r="EV660" s="29"/>
      <c r="EW660" s="29"/>
      <c r="EX660" s="29"/>
      <c r="EY660" s="29"/>
      <c r="EZ660" s="29"/>
      <c r="FA660" s="29"/>
      <c r="FB660" s="29"/>
      <c r="FC660" s="29"/>
      <c r="FD660" s="29"/>
      <c r="FE660" s="29"/>
      <c r="FF660" s="29"/>
      <c r="FG660" s="29"/>
      <c r="FH660" s="29"/>
      <c r="FI660" s="29"/>
      <c r="FJ660" s="29"/>
      <c r="FK660" s="29"/>
      <c r="FL660" s="29"/>
      <c r="FM660" s="29"/>
      <c r="FN660" s="29"/>
    </row>
    <row r="661" spans="1:170" s="3" customFormat="1" ht="211.5" customHeight="1" x14ac:dyDescent="0.25">
      <c r="A661" s="78"/>
      <c r="B661" s="80" t="s">
        <v>24</v>
      </c>
      <c r="C661" s="99">
        <f>SUM(D661:H665)</f>
        <v>75</v>
      </c>
      <c r="D661" s="99">
        <v>15</v>
      </c>
      <c r="E661" s="99">
        <v>15</v>
      </c>
      <c r="F661" s="99">
        <v>15</v>
      </c>
      <c r="G661" s="99">
        <v>15</v>
      </c>
      <c r="H661" s="99">
        <v>15</v>
      </c>
      <c r="I661" s="104" t="s">
        <v>111</v>
      </c>
      <c r="J661" s="104" t="s">
        <v>122</v>
      </c>
      <c r="K661" s="17" t="s">
        <v>9</v>
      </c>
      <c r="L661" s="45">
        <v>0</v>
      </c>
      <c r="M661" s="45">
        <v>0</v>
      </c>
      <c r="N661" s="45">
        <v>0</v>
      </c>
      <c r="O661" s="45">
        <v>0</v>
      </c>
      <c r="P661" s="46">
        <v>0</v>
      </c>
      <c r="Q661" s="45">
        <v>0</v>
      </c>
      <c r="R661" s="29"/>
      <c r="S661" s="29"/>
      <c r="T661" s="29"/>
      <c r="U661" s="29"/>
      <c r="V661" s="29"/>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29"/>
      <c r="AS661" s="29"/>
      <c r="AT661" s="29"/>
      <c r="AU661" s="29"/>
      <c r="AV661" s="29"/>
      <c r="AW661" s="29"/>
      <c r="AX661" s="29"/>
      <c r="AY661" s="29"/>
      <c r="AZ661" s="29"/>
      <c r="BA661" s="29"/>
      <c r="BB661" s="29"/>
      <c r="BC661" s="29"/>
      <c r="BD661" s="29"/>
      <c r="BE661" s="29"/>
      <c r="BF661" s="29"/>
      <c r="BG661" s="29"/>
      <c r="BH661" s="29"/>
      <c r="BI661" s="29"/>
      <c r="BJ661" s="29"/>
      <c r="BK661" s="29"/>
      <c r="BL661" s="29"/>
      <c r="BM661" s="29"/>
      <c r="BN661" s="29"/>
      <c r="BO661" s="29"/>
      <c r="BP661" s="29"/>
      <c r="BQ661" s="29"/>
      <c r="BR661" s="29"/>
      <c r="BS661" s="29"/>
      <c r="BT661" s="29"/>
      <c r="BU661" s="29"/>
      <c r="BV661" s="29"/>
      <c r="BW661" s="29"/>
      <c r="BX661" s="29"/>
      <c r="BY661" s="29"/>
      <c r="BZ661" s="29"/>
      <c r="CA661" s="29"/>
      <c r="CB661" s="29"/>
      <c r="CC661" s="29"/>
      <c r="CD661" s="29"/>
      <c r="CE661" s="29"/>
      <c r="CF661" s="29"/>
      <c r="CG661" s="29"/>
      <c r="CH661" s="29"/>
      <c r="CI661" s="29"/>
      <c r="CJ661" s="29"/>
      <c r="CK661" s="29"/>
      <c r="CL661" s="29"/>
      <c r="CM661" s="29"/>
      <c r="CN661" s="29"/>
      <c r="CO661" s="29"/>
      <c r="CP661" s="29"/>
      <c r="CQ661" s="29"/>
      <c r="CR661" s="29"/>
      <c r="CS661" s="29"/>
      <c r="CT661" s="29"/>
      <c r="CU661" s="29"/>
      <c r="CV661" s="29"/>
      <c r="CW661" s="29"/>
      <c r="CX661" s="29"/>
      <c r="CY661" s="29"/>
      <c r="CZ661" s="29"/>
      <c r="DA661" s="29"/>
      <c r="DB661" s="29"/>
      <c r="DC661" s="29"/>
      <c r="DD661" s="29"/>
      <c r="DE661" s="29"/>
      <c r="DF661" s="29"/>
      <c r="DG661" s="29"/>
      <c r="DH661" s="29"/>
      <c r="DI661" s="29"/>
      <c r="DJ661" s="29"/>
      <c r="DK661" s="29"/>
      <c r="DL661" s="29"/>
      <c r="DM661" s="29"/>
      <c r="DN661" s="29"/>
      <c r="DO661" s="29"/>
      <c r="DP661" s="29"/>
      <c r="DQ661" s="29"/>
      <c r="DR661" s="29"/>
      <c r="DS661" s="29"/>
      <c r="DT661" s="29"/>
      <c r="DU661" s="29"/>
      <c r="DV661" s="29"/>
      <c r="DW661" s="29"/>
      <c r="DX661" s="29"/>
      <c r="DY661" s="29"/>
      <c r="DZ661" s="29"/>
      <c r="EA661" s="29"/>
      <c r="EB661" s="29"/>
      <c r="EC661" s="29"/>
      <c r="ED661" s="29"/>
      <c r="EE661" s="29"/>
      <c r="EF661" s="29"/>
      <c r="EG661" s="29"/>
      <c r="EH661" s="29"/>
      <c r="EI661" s="29"/>
      <c r="EJ661" s="29"/>
      <c r="EK661" s="29"/>
      <c r="EL661" s="29"/>
      <c r="EM661" s="29"/>
      <c r="EN661" s="29"/>
      <c r="EO661" s="29"/>
      <c r="EP661" s="29"/>
      <c r="EQ661" s="29"/>
      <c r="ER661" s="29"/>
      <c r="ES661" s="29"/>
      <c r="ET661" s="29"/>
      <c r="EU661" s="29"/>
      <c r="EV661" s="29"/>
      <c r="EW661" s="29"/>
      <c r="EX661" s="29"/>
      <c r="EY661" s="29"/>
      <c r="EZ661" s="29"/>
      <c r="FA661" s="29"/>
      <c r="FB661" s="29"/>
      <c r="FC661" s="29"/>
      <c r="FD661" s="29"/>
      <c r="FE661" s="29"/>
      <c r="FF661" s="29"/>
      <c r="FG661" s="29"/>
      <c r="FH661" s="29"/>
      <c r="FI661" s="29"/>
      <c r="FJ661" s="29"/>
      <c r="FK661" s="29"/>
      <c r="FL661" s="29"/>
      <c r="FM661" s="29"/>
      <c r="FN661" s="29"/>
    </row>
    <row r="662" spans="1:170" s="3" customFormat="1" ht="154.5" customHeight="1" x14ac:dyDescent="0.25">
      <c r="A662" s="78"/>
      <c r="B662" s="91"/>
      <c r="C662" s="100"/>
      <c r="D662" s="100"/>
      <c r="E662" s="100"/>
      <c r="F662" s="100"/>
      <c r="G662" s="100"/>
      <c r="H662" s="100"/>
      <c r="I662" s="105"/>
      <c r="J662" s="105"/>
      <c r="K662" s="17" t="s">
        <v>4</v>
      </c>
      <c r="L662" s="45">
        <v>0</v>
      </c>
      <c r="M662" s="45">
        <v>0</v>
      </c>
      <c r="N662" s="45">
        <v>0</v>
      </c>
      <c r="O662" s="45">
        <v>0</v>
      </c>
      <c r="P662" s="46">
        <v>0</v>
      </c>
      <c r="Q662" s="45">
        <v>0</v>
      </c>
      <c r="R662" s="29"/>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c r="BX662" s="29"/>
      <c r="BY662" s="29"/>
      <c r="BZ662" s="29"/>
      <c r="CA662" s="29"/>
      <c r="CB662" s="29"/>
      <c r="CC662" s="29"/>
      <c r="CD662" s="29"/>
      <c r="CE662" s="29"/>
      <c r="CF662" s="29"/>
      <c r="CG662" s="29"/>
      <c r="CH662" s="29"/>
      <c r="CI662" s="29"/>
      <c r="CJ662" s="29"/>
      <c r="CK662" s="29"/>
      <c r="CL662" s="29"/>
      <c r="CM662" s="29"/>
      <c r="CN662" s="29"/>
      <c r="CO662" s="29"/>
      <c r="CP662" s="29"/>
      <c r="CQ662" s="29"/>
      <c r="CR662" s="29"/>
      <c r="CS662" s="29"/>
      <c r="CT662" s="29"/>
      <c r="CU662" s="29"/>
      <c r="CV662" s="29"/>
      <c r="CW662" s="29"/>
      <c r="CX662" s="29"/>
      <c r="CY662" s="29"/>
      <c r="CZ662" s="29"/>
      <c r="DA662" s="29"/>
      <c r="DB662" s="29"/>
      <c r="DC662" s="29"/>
      <c r="DD662" s="29"/>
      <c r="DE662" s="29"/>
      <c r="DF662" s="29"/>
      <c r="DG662" s="29"/>
      <c r="DH662" s="29"/>
      <c r="DI662" s="29"/>
      <c r="DJ662" s="29"/>
      <c r="DK662" s="29"/>
      <c r="DL662" s="29"/>
      <c r="DM662" s="29"/>
      <c r="DN662" s="29"/>
      <c r="DO662" s="29"/>
      <c r="DP662" s="29"/>
      <c r="DQ662" s="29"/>
      <c r="DR662" s="29"/>
      <c r="DS662" s="29"/>
      <c r="DT662" s="29"/>
      <c r="DU662" s="29"/>
      <c r="DV662" s="29"/>
      <c r="DW662" s="29"/>
      <c r="DX662" s="29"/>
      <c r="DY662" s="29"/>
      <c r="DZ662" s="29"/>
      <c r="EA662" s="29"/>
      <c r="EB662" s="29"/>
      <c r="EC662" s="29"/>
      <c r="ED662" s="29"/>
      <c r="EE662" s="29"/>
      <c r="EF662" s="29"/>
      <c r="EG662" s="29"/>
      <c r="EH662" s="29"/>
      <c r="EI662" s="29"/>
      <c r="EJ662" s="29"/>
      <c r="EK662" s="29"/>
      <c r="EL662" s="29"/>
      <c r="EM662" s="29"/>
      <c r="EN662" s="29"/>
      <c r="EO662" s="29"/>
      <c r="EP662" s="29"/>
      <c r="EQ662" s="29"/>
      <c r="ER662" s="29"/>
      <c r="ES662" s="29"/>
      <c r="ET662" s="29"/>
      <c r="EU662" s="29"/>
      <c r="EV662" s="29"/>
      <c r="EW662" s="29"/>
      <c r="EX662" s="29"/>
      <c r="EY662" s="29"/>
      <c r="EZ662" s="29"/>
      <c r="FA662" s="29"/>
      <c r="FB662" s="29"/>
      <c r="FC662" s="29"/>
      <c r="FD662" s="29"/>
      <c r="FE662" s="29"/>
      <c r="FF662" s="29"/>
      <c r="FG662" s="29"/>
      <c r="FH662" s="29"/>
      <c r="FI662" s="29"/>
      <c r="FJ662" s="29"/>
      <c r="FK662" s="29"/>
      <c r="FL662" s="29"/>
      <c r="FM662" s="29"/>
      <c r="FN662" s="29"/>
    </row>
    <row r="663" spans="1:170" s="3" customFormat="1" ht="165.75" customHeight="1" x14ac:dyDescent="0.25">
      <c r="A663" s="78"/>
      <c r="B663" s="91"/>
      <c r="C663" s="100"/>
      <c r="D663" s="100"/>
      <c r="E663" s="100"/>
      <c r="F663" s="100"/>
      <c r="G663" s="100"/>
      <c r="H663" s="100"/>
      <c r="I663" s="105"/>
      <c r="J663" s="105"/>
      <c r="K663" s="107" t="s">
        <v>21</v>
      </c>
      <c r="L663" s="108">
        <v>0</v>
      </c>
      <c r="M663" s="108">
        <v>0</v>
      </c>
      <c r="N663" s="108">
        <v>0</v>
      </c>
      <c r="O663" s="108">
        <v>0</v>
      </c>
      <c r="P663" s="109">
        <v>0</v>
      </c>
      <c r="Q663" s="73">
        <v>0</v>
      </c>
      <c r="R663" s="29"/>
      <c r="S663" s="29"/>
      <c r="T663" s="29"/>
      <c r="U663" s="29"/>
      <c r="V663" s="29"/>
      <c r="W663" s="29"/>
      <c r="X663" s="29"/>
      <c r="Y663" s="29"/>
      <c r="Z663" s="29"/>
      <c r="AA663" s="29"/>
      <c r="AB663" s="29"/>
      <c r="AC663" s="29"/>
      <c r="AD663" s="29"/>
      <c r="AE663" s="29"/>
      <c r="AF663" s="29"/>
      <c r="AG663" s="29"/>
      <c r="AH663" s="29"/>
      <c r="AI663" s="29"/>
      <c r="AJ663" s="29"/>
      <c r="AK663" s="29"/>
      <c r="AL663" s="29"/>
      <c r="AM663" s="29"/>
      <c r="AN663" s="29"/>
      <c r="AO663" s="29"/>
      <c r="AP663" s="29"/>
      <c r="AQ663" s="29"/>
      <c r="AR663" s="29"/>
      <c r="AS663" s="29"/>
      <c r="AT663" s="29"/>
      <c r="AU663" s="29"/>
      <c r="AV663" s="29"/>
      <c r="AW663" s="29"/>
      <c r="AX663" s="29"/>
      <c r="AY663" s="29"/>
      <c r="AZ663" s="29"/>
      <c r="BA663" s="29"/>
      <c r="BB663" s="29"/>
      <c r="BC663" s="29"/>
      <c r="BD663" s="29"/>
      <c r="BE663" s="29"/>
      <c r="BF663" s="29"/>
      <c r="BG663" s="29"/>
      <c r="BH663" s="29"/>
      <c r="BI663" s="29"/>
      <c r="BJ663" s="29"/>
      <c r="BK663" s="29"/>
      <c r="BL663" s="29"/>
      <c r="BM663" s="29"/>
      <c r="BN663" s="29"/>
      <c r="BO663" s="29"/>
      <c r="BP663" s="29"/>
      <c r="BQ663" s="29"/>
      <c r="BR663" s="29"/>
      <c r="BS663" s="29"/>
      <c r="BT663" s="29"/>
      <c r="BU663" s="29"/>
      <c r="BV663" s="29"/>
      <c r="BW663" s="29"/>
      <c r="BX663" s="29"/>
      <c r="BY663" s="29"/>
      <c r="BZ663" s="29"/>
      <c r="CA663" s="29"/>
      <c r="CB663" s="29"/>
      <c r="CC663" s="29"/>
      <c r="CD663" s="29"/>
      <c r="CE663" s="29"/>
      <c r="CF663" s="29"/>
      <c r="CG663" s="29"/>
      <c r="CH663" s="29"/>
      <c r="CI663" s="29"/>
      <c r="CJ663" s="29"/>
      <c r="CK663" s="29"/>
      <c r="CL663" s="29"/>
      <c r="CM663" s="29"/>
      <c r="CN663" s="29"/>
      <c r="CO663" s="29"/>
      <c r="CP663" s="29"/>
      <c r="CQ663" s="29"/>
      <c r="CR663" s="29"/>
      <c r="CS663" s="29"/>
      <c r="CT663" s="29"/>
      <c r="CU663" s="29"/>
      <c r="CV663" s="29"/>
      <c r="CW663" s="29"/>
      <c r="CX663" s="29"/>
      <c r="CY663" s="29"/>
      <c r="CZ663" s="29"/>
      <c r="DA663" s="29"/>
      <c r="DB663" s="29"/>
      <c r="DC663" s="29"/>
      <c r="DD663" s="29"/>
      <c r="DE663" s="29"/>
      <c r="DF663" s="29"/>
      <c r="DG663" s="29"/>
      <c r="DH663" s="29"/>
      <c r="DI663" s="29"/>
      <c r="DJ663" s="29"/>
      <c r="DK663" s="29"/>
      <c r="DL663" s="29"/>
      <c r="DM663" s="29"/>
      <c r="DN663" s="29"/>
      <c r="DO663" s="29"/>
      <c r="DP663" s="29"/>
      <c r="DQ663" s="29"/>
      <c r="DR663" s="29"/>
      <c r="DS663" s="29"/>
      <c r="DT663" s="29"/>
      <c r="DU663" s="29"/>
      <c r="DV663" s="29"/>
      <c r="DW663" s="29"/>
      <c r="DX663" s="29"/>
      <c r="DY663" s="29"/>
      <c r="DZ663" s="29"/>
      <c r="EA663" s="29"/>
      <c r="EB663" s="29"/>
      <c r="EC663" s="29"/>
      <c r="ED663" s="29"/>
      <c r="EE663" s="29"/>
      <c r="EF663" s="29"/>
      <c r="EG663" s="29"/>
      <c r="EH663" s="29"/>
      <c r="EI663" s="29"/>
      <c r="EJ663" s="29"/>
      <c r="EK663" s="29"/>
      <c r="EL663" s="29"/>
      <c r="EM663" s="29"/>
      <c r="EN663" s="29"/>
      <c r="EO663" s="29"/>
      <c r="EP663" s="29"/>
      <c r="EQ663" s="29"/>
      <c r="ER663" s="29"/>
      <c r="ES663" s="29"/>
      <c r="ET663" s="29"/>
      <c r="EU663" s="29"/>
      <c r="EV663" s="29"/>
      <c r="EW663" s="29"/>
      <c r="EX663" s="29"/>
      <c r="EY663" s="29"/>
      <c r="EZ663" s="29"/>
      <c r="FA663" s="29"/>
      <c r="FB663" s="29"/>
      <c r="FC663" s="29"/>
      <c r="FD663" s="29"/>
      <c r="FE663" s="29"/>
      <c r="FF663" s="29"/>
      <c r="FG663" s="29"/>
      <c r="FH663" s="29"/>
      <c r="FI663" s="29"/>
      <c r="FJ663" s="29"/>
      <c r="FK663" s="29"/>
      <c r="FL663" s="29"/>
      <c r="FM663" s="29"/>
      <c r="FN663" s="29"/>
    </row>
    <row r="664" spans="1:170" s="3" customFormat="1" ht="162.75" customHeight="1" x14ac:dyDescent="0.25">
      <c r="A664" s="78"/>
      <c r="B664" s="91"/>
      <c r="C664" s="100"/>
      <c r="D664" s="100"/>
      <c r="E664" s="100"/>
      <c r="F664" s="100"/>
      <c r="G664" s="100"/>
      <c r="H664" s="100"/>
      <c r="I664" s="105"/>
      <c r="J664" s="105"/>
      <c r="K664" s="107"/>
      <c r="L664" s="108"/>
      <c r="M664" s="108"/>
      <c r="N664" s="108"/>
      <c r="O664" s="108"/>
      <c r="P664" s="109"/>
      <c r="Q664" s="73"/>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c r="AX664" s="29"/>
      <c r="AY664" s="29"/>
      <c r="AZ664" s="29"/>
      <c r="BA664" s="29"/>
      <c r="BB664" s="29"/>
      <c r="BC664" s="29"/>
      <c r="BD664" s="29"/>
      <c r="BE664" s="29"/>
      <c r="BF664" s="29"/>
      <c r="BG664" s="29"/>
      <c r="BH664" s="29"/>
      <c r="BI664" s="29"/>
      <c r="BJ664" s="29"/>
      <c r="BK664" s="29"/>
      <c r="BL664" s="29"/>
      <c r="BM664" s="29"/>
      <c r="BN664" s="29"/>
      <c r="BO664" s="29"/>
      <c r="BP664" s="29"/>
      <c r="BQ664" s="29"/>
      <c r="BR664" s="29"/>
      <c r="BS664" s="29"/>
      <c r="BT664" s="29"/>
      <c r="BU664" s="29"/>
      <c r="BV664" s="29"/>
      <c r="BW664" s="29"/>
      <c r="BX664" s="29"/>
      <c r="BY664" s="29"/>
      <c r="BZ664" s="29"/>
      <c r="CA664" s="29"/>
      <c r="CB664" s="29"/>
      <c r="CC664" s="29"/>
      <c r="CD664" s="29"/>
      <c r="CE664" s="29"/>
      <c r="CF664" s="29"/>
      <c r="CG664" s="29"/>
      <c r="CH664" s="29"/>
      <c r="CI664" s="29"/>
      <c r="CJ664" s="29"/>
      <c r="CK664" s="29"/>
      <c r="CL664" s="29"/>
      <c r="CM664" s="29"/>
      <c r="CN664" s="29"/>
      <c r="CO664" s="29"/>
      <c r="CP664" s="29"/>
      <c r="CQ664" s="29"/>
      <c r="CR664" s="29"/>
      <c r="CS664" s="29"/>
      <c r="CT664" s="29"/>
      <c r="CU664" s="29"/>
      <c r="CV664" s="29"/>
      <c r="CW664" s="29"/>
      <c r="CX664" s="29"/>
      <c r="CY664" s="29"/>
      <c r="CZ664" s="29"/>
      <c r="DA664" s="29"/>
      <c r="DB664" s="29"/>
      <c r="DC664" s="29"/>
      <c r="DD664" s="29"/>
      <c r="DE664" s="29"/>
      <c r="DF664" s="29"/>
      <c r="DG664" s="29"/>
      <c r="DH664" s="29"/>
      <c r="DI664" s="29"/>
      <c r="DJ664" s="29"/>
      <c r="DK664" s="29"/>
      <c r="DL664" s="29"/>
      <c r="DM664" s="29"/>
      <c r="DN664" s="29"/>
      <c r="DO664" s="29"/>
      <c r="DP664" s="29"/>
      <c r="DQ664" s="29"/>
      <c r="DR664" s="29"/>
      <c r="DS664" s="29"/>
      <c r="DT664" s="29"/>
      <c r="DU664" s="29"/>
      <c r="DV664" s="29"/>
      <c r="DW664" s="29"/>
      <c r="DX664" s="29"/>
      <c r="DY664" s="29"/>
      <c r="DZ664" s="29"/>
      <c r="EA664" s="29"/>
      <c r="EB664" s="29"/>
      <c r="EC664" s="29"/>
      <c r="ED664" s="29"/>
      <c r="EE664" s="29"/>
      <c r="EF664" s="29"/>
      <c r="EG664" s="29"/>
      <c r="EH664" s="29"/>
      <c r="EI664" s="29"/>
      <c r="EJ664" s="29"/>
      <c r="EK664" s="29"/>
      <c r="EL664" s="29"/>
      <c r="EM664" s="29"/>
      <c r="EN664" s="29"/>
      <c r="EO664" s="29"/>
      <c r="EP664" s="29"/>
      <c r="EQ664" s="29"/>
      <c r="ER664" s="29"/>
      <c r="ES664" s="29"/>
      <c r="ET664" s="29"/>
      <c r="EU664" s="29"/>
      <c r="EV664" s="29"/>
      <c r="EW664" s="29"/>
      <c r="EX664" s="29"/>
      <c r="EY664" s="29"/>
      <c r="EZ664" s="29"/>
      <c r="FA664" s="29"/>
      <c r="FB664" s="29"/>
      <c r="FC664" s="29"/>
      <c r="FD664" s="29"/>
      <c r="FE664" s="29"/>
      <c r="FF664" s="29"/>
      <c r="FG664" s="29"/>
      <c r="FH664" s="29"/>
      <c r="FI664" s="29"/>
      <c r="FJ664" s="29"/>
      <c r="FK664" s="29"/>
      <c r="FL664" s="29"/>
      <c r="FM664" s="29"/>
      <c r="FN664" s="29"/>
    </row>
    <row r="665" spans="1:170" s="3" customFormat="1" ht="213.75" customHeight="1" x14ac:dyDescent="0.25">
      <c r="A665" s="79"/>
      <c r="B665" s="81"/>
      <c r="C665" s="101"/>
      <c r="D665" s="101"/>
      <c r="E665" s="101"/>
      <c r="F665" s="101"/>
      <c r="G665" s="101"/>
      <c r="H665" s="101"/>
      <c r="I665" s="106"/>
      <c r="J665" s="106"/>
      <c r="K665" s="65" t="s">
        <v>5</v>
      </c>
      <c r="L665" s="45">
        <v>0</v>
      </c>
      <c r="M665" s="45">
        <v>0</v>
      </c>
      <c r="N665" s="45">
        <v>0</v>
      </c>
      <c r="O665" s="45">
        <v>0</v>
      </c>
      <c r="P665" s="46">
        <v>0</v>
      </c>
      <c r="Q665" s="45">
        <v>0</v>
      </c>
      <c r="R665" s="29"/>
      <c r="S665" s="29"/>
      <c r="T665" s="29"/>
      <c r="U665" s="29"/>
      <c r="V665" s="29"/>
      <c r="W665" s="29"/>
      <c r="X665" s="29"/>
      <c r="Y665" s="29"/>
      <c r="Z665" s="29"/>
      <c r="AA665" s="29"/>
      <c r="AB665" s="29"/>
      <c r="AC665" s="29"/>
      <c r="AD665" s="29"/>
      <c r="AE665" s="29"/>
      <c r="AF665" s="29"/>
      <c r="AG665" s="29"/>
      <c r="AH665" s="29"/>
      <c r="AI665" s="29"/>
      <c r="AJ665" s="29"/>
      <c r="AK665" s="29"/>
      <c r="AL665" s="29"/>
      <c r="AM665" s="29"/>
      <c r="AN665" s="29"/>
      <c r="AO665" s="29"/>
      <c r="AP665" s="29"/>
      <c r="AQ665" s="29"/>
      <c r="AR665" s="29"/>
      <c r="AS665" s="29"/>
      <c r="AT665" s="29"/>
      <c r="AU665" s="29"/>
      <c r="AV665" s="29"/>
      <c r="AW665" s="29"/>
      <c r="AX665" s="29"/>
      <c r="AY665" s="29"/>
      <c r="AZ665" s="29"/>
      <c r="BA665" s="29"/>
      <c r="BB665" s="29"/>
      <c r="BC665" s="29"/>
      <c r="BD665" s="29"/>
      <c r="BE665" s="29"/>
      <c r="BF665" s="29"/>
      <c r="BG665" s="29"/>
      <c r="BH665" s="29"/>
      <c r="BI665" s="29"/>
      <c r="BJ665" s="29"/>
      <c r="BK665" s="29"/>
      <c r="BL665" s="29"/>
      <c r="BM665" s="29"/>
      <c r="BN665" s="29"/>
      <c r="BO665" s="29"/>
      <c r="BP665" s="29"/>
      <c r="BQ665" s="29"/>
      <c r="BR665" s="29"/>
      <c r="BS665" s="29"/>
      <c r="BT665" s="29"/>
      <c r="BU665" s="29"/>
      <c r="BV665" s="29"/>
      <c r="BW665" s="29"/>
      <c r="BX665" s="29"/>
      <c r="BY665" s="29"/>
      <c r="BZ665" s="29"/>
      <c r="CA665" s="29"/>
      <c r="CB665" s="29"/>
      <c r="CC665" s="29"/>
      <c r="CD665" s="29"/>
      <c r="CE665" s="29"/>
      <c r="CF665" s="29"/>
      <c r="CG665" s="29"/>
      <c r="CH665" s="29"/>
      <c r="CI665" s="29"/>
      <c r="CJ665" s="29"/>
      <c r="CK665" s="29"/>
      <c r="CL665" s="29"/>
      <c r="CM665" s="29"/>
      <c r="CN665" s="29"/>
      <c r="CO665" s="29"/>
      <c r="CP665" s="29"/>
      <c r="CQ665" s="29"/>
      <c r="CR665" s="29"/>
      <c r="CS665" s="29"/>
      <c r="CT665" s="29"/>
      <c r="CU665" s="29"/>
      <c r="CV665" s="29"/>
      <c r="CW665" s="29"/>
      <c r="CX665" s="29"/>
      <c r="CY665" s="29"/>
      <c r="CZ665" s="29"/>
      <c r="DA665" s="29"/>
      <c r="DB665" s="29"/>
      <c r="DC665" s="29"/>
      <c r="DD665" s="29"/>
      <c r="DE665" s="29"/>
      <c r="DF665" s="29"/>
      <c r="DG665" s="29"/>
      <c r="DH665" s="29"/>
      <c r="DI665" s="29"/>
      <c r="DJ665" s="29"/>
      <c r="DK665" s="29"/>
      <c r="DL665" s="29"/>
      <c r="DM665" s="29"/>
      <c r="DN665" s="29"/>
      <c r="DO665" s="29"/>
      <c r="DP665" s="29"/>
      <c r="DQ665" s="29"/>
      <c r="DR665" s="29"/>
      <c r="DS665" s="29"/>
      <c r="DT665" s="29"/>
      <c r="DU665" s="29"/>
      <c r="DV665" s="29"/>
      <c r="DW665" s="29"/>
      <c r="DX665" s="29"/>
      <c r="DY665" s="29"/>
      <c r="DZ665" s="29"/>
      <c r="EA665" s="29"/>
      <c r="EB665" s="29"/>
      <c r="EC665" s="29"/>
      <c r="ED665" s="29"/>
      <c r="EE665" s="29"/>
      <c r="EF665" s="29"/>
      <c r="EG665" s="29"/>
      <c r="EH665" s="29"/>
      <c r="EI665" s="29"/>
      <c r="EJ665" s="29"/>
      <c r="EK665" s="29"/>
      <c r="EL665" s="29"/>
      <c r="EM665" s="29"/>
      <c r="EN665" s="29"/>
      <c r="EO665" s="29"/>
      <c r="EP665" s="29"/>
      <c r="EQ665" s="29"/>
      <c r="ER665" s="29"/>
      <c r="ES665" s="29"/>
      <c r="ET665" s="29"/>
      <c r="EU665" s="29"/>
      <c r="EV665" s="29"/>
      <c r="EW665" s="29"/>
      <c r="EX665" s="29"/>
      <c r="EY665" s="29"/>
      <c r="EZ665" s="29"/>
      <c r="FA665" s="29"/>
      <c r="FB665" s="29"/>
      <c r="FC665" s="29"/>
      <c r="FD665" s="29"/>
      <c r="FE665" s="29"/>
      <c r="FF665" s="29"/>
      <c r="FG665" s="29"/>
      <c r="FH665" s="29"/>
      <c r="FI665" s="29"/>
      <c r="FJ665" s="29"/>
      <c r="FK665" s="29"/>
      <c r="FL665" s="29"/>
      <c r="FM665" s="29"/>
      <c r="FN665" s="29"/>
    </row>
    <row r="666" spans="1:170" s="3" customFormat="1" ht="195" customHeight="1" x14ac:dyDescent="0.25">
      <c r="A666" s="77" t="s">
        <v>112</v>
      </c>
      <c r="B666" s="80" t="s">
        <v>346</v>
      </c>
      <c r="C666" s="99">
        <f>SUM(D666:H670)</f>
        <v>158</v>
      </c>
      <c r="D666" s="99">
        <v>20</v>
      </c>
      <c r="E666" s="99">
        <v>30</v>
      </c>
      <c r="F666" s="99">
        <v>34</v>
      </c>
      <c r="G666" s="99">
        <v>36</v>
      </c>
      <c r="H666" s="99">
        <v>38</v>
      </c>
      <c r="I666" s="104" t="s">
        <v>318</v>
      </c>
      <c r="J666" s="104" t="s">
        <v>122</v>
      </c>
      <c r="K666" s="17" t="s">
        <v>9</v>
      </c>
      <c r="L666" s="45">
        <v>0</v>
      </c>
      <c r="M666" s="45">
        <v>0</v>
      </c>
      <c r="N666" s="45">
        <v>0</v>
      </c>
      <c r="O666" s="45">
        <v>0</v>
      </c>
      <c r="P666" s="46">
        <v>0</v>
      </c>
      <c r="Q666" s="45">
        <v>0</v>
      </c>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c r="CU666" s="29"/>
      <c r="CV666" s="29"/>
      <c r="CW666" s="29"/>
      <c r="CX666" s="29"/>
      <c r="CY666" s="29"/>
      <c r="CZ666" s="29"/>
      <c r="DA666" s="29"/>
      <c r="DB666" s="29"/>
      <c r="DC666" s="29"/>
      <c r="DD666" s="29"/>
      <c r="DE666" s="29"/>
      <c r="DF666" s="29"/>
      <c r="DG666" s="29"/>
      <c r="DH666" s="29"/>
      <c r="DI666" s="29"/>
      <c r="DJ666" s="29"/>
      <c r="DK666" s="29"/>
      <c r="DL666" s="29"/>
      <c r="DM666" s="29"/>
      <c r="DN666" s="29"/>
      <c r="DO666" s="29"/>
      <c r="DP666" s="29"/>
      <c r="DQ666" s="29"/>
      <c r="DR666" s="29"/>
      <c r="DS666" s="29"/>
      <c r="DT666" s="29"/>
      <c r="DU666" s="29"/>
      <c r="DV666" s="29"/>
      <c r="DW666" s="29"/>
      <c r="DX666" s="29"/>
      <c r="DY666" s="29"/>
      <c r="DZ666" s="29"/>
      <c r="EA666" s="29"/>
      <c r="EB666" s="29"/>
      <c r="EC666" s="29"/>
      <c r="ED666" s="29"/>
      <c r="EE666" s="29"/>
      <c r="EF666" s="29"/>
      <c r="EG666" s="29"/>
      <c r="EH666" s="29"/>
      <c r="EI666" s="29"/>
      <c r="EJ666" s="29"/>
      <c r="EK666" s="29"/>
      <c r="EL666" s="29"/>
      <c r="EM666" s="29"/>
      <c r="EN666" s="29"/>
      <c r="EO666" s="29"/>
      <c r="EP666" s="29"/>
      <c r="EQ666" s="29"/>
      <c r="ER666" s="29"/>
      <c r="ES666" s="29"/>
      <c r="ET666" s="29"/>
      <c r="EU666" s="29"/>
      <c r="EV666" s="29"/>
      <c r="EW666" s="29"/>
      <c r="EX666" s="29"/>
      <c r="EY666" s="29"/>
      <c r="EZ666" s="29"/>
      <c r="FA666" s="29"/>
      <c r="FB666" s="29"/>
      <c r="FC666" s="29"/>
      <c r="FD666" s="29"/>
      <c r="FE666" s="29"/>
      <c r="FF666" s="29"/>
      <c r="FG666" s="29"/>
      <c r="FH666" s="29"/>
      <c r="FI666" s="29"/>
      <c r="FJ666" s="29"/>
      <c r="FK666" s="29"/>
      <c r="FL666" s="29"/>
      <c r="FM666" s="29"/>
      <c r="FN666" s="29"/>
    </row>
    <row r="667" spans="1:170" s="3" customFormat="1" ht="149.25" customHeight="1" x14ac:dyDescent="0.25">
      <c r="A667" s="78"/>
      <c r="B667" s="91"/>
      <c r="C667" s="100"/>
      <c r="D667" s="100"/>
      <c r="E667" s="100"/>
      <c r="F667" s="100"/>
      <c r="G667" s="100"/>
      <c r="H667" s="100"/>
      <c r="I667" s="105"/>
      <c r="J667" s="105"/>
      <c r="K667" s="17" t="s">
        <v>4</v>
      </c>
      <c r="L667" s="45">
        <v>0</v>
      </c>
      <c r="M667" s="45">
        <v>0</v>
      </c>
      <c r="N667" s="45">
        <v>0</v>
      </c>
      <c r="O667" s="45">
        <v>0</v>
      </c>
      <c r="P667" s="46">
        <v>0</v>
      </c>
      <c r="Q667" s="45">
        <v>0</v>
      </c>
      <c r="R667" s="29"/>
      <c r="S667" s="29"/>
      <c r="T667" s="29"/>
      <c r="U667" s="29"/>
      <c r="V667" s="29"/>
      <c r="W667" s="29"/>
      <c r="X667" s="29"/>
      <c r="Y667" s="29"/>
      <c r="Z667" s="29"/>
      <c r="AA667" s="29"/>
      <c r="AB667" s="29"/>
      <c r="AC667" s="29"/>
      <c r="AD667" s="29"/>
      <c r="AE667" s="29"/>
      <c r="AF667" s="29"/>
      <c r="AG667" s="29"/>
      <c r="AH667" s="29"/>
      <c r="AI667" s="29"/>
      <c r="AJ667" s="29"/>
      <c r="AK667" s="29"/>
      <c r="AL667" s="29"/>
      <c r="AM667" s="29"/>
      <c r="AN667" s="29"/>
      <c r="AO667" s="29"/>
      <c r="AP667" s="29"/>
      <c r="AQ667" s="29"/>
      <c r="AR667" s="29"/>
      <c r="AS667" s="29"/>
      <c r="AT667" s="29"/>
      <c r="AU667" s="29"/>
      <c r="AV667" s="29"/>
      <c r="AW667" s="29"/>
      <c r="AX667" s="29"/>
      <c r="AY667" s="29"/>
      <c r="AZ667" s="29"/>
      <c r="BA667" s="29"/>
      <c r="BB667" s="29"/>
      <c r="BC667" s="29"/>
      <c r="BD667" s="29"/>
      <c r="BE667" s="29"/>
      <c r="BF667" s="29"/>
      <c r="BG667" s="29"/>
      <c r="BH667" s="29"/>
      <c r="BI667" s="29"/>
      <c r="BJ667" s="29"/>
      <c r="BK667" s="29"/>
      <c r="BL667" s="29"/>
      <c r="BM667" s="29"/>
      <c r="BN667" s="29"/>
      <c r="BO667" s="29"/>
      <c r="BP667" s="29"/>
      <c r="BQ667" s="29"/>
      <c r="BR667" s="29"/>
      <c r="BS667" s="29"/>
      <c r="BT667" s="29"/>
      <c r="BU667" s="29"/>
      <c r="BV667" s="29"/>
      <c r="BW667" s="29"/>
      <c r="BX667" s="29"/>
      <c r="BY667" s="29"/>
      <c r="BZ667" s="29"/>
      <c r="CA667" s="29"/>
      <c r="CB667" s="29"/>
      <c r="CC667" s="29"/>
      <c r="CD667" s="29"/>
      <c r="CE667" s="29"/>
      <c r="CF667" s="29"/>
      <c r="CG667" s="29"/>
      <c r="CH667" s="29"/>
      <c r="CI667" s="29"/>
      <c r="CJ667" s="29"/>
      <c r="CK667" s="29"/>
      <c r="CL667" s="29"/>
      <c r="CM667" s="29"/>
      <c r="CN667" s="29"/>
      <c r="CO667" s="29"/>
      <c r="CP667" s="29"/>
      <c r="CQ667" s="29"/>
      <c r="CR667" s="29"/>
      <c r="CS667" s="29"/>
      <c r="CT667" s="29"/>
      <c r="CU667" s="29"/>
      <c r="CV667" s="29"/>
      <c r="CW667" s="29"/>
      <c r="CX667" s="29"/>
      <c r="CY667" s="29"/>
      <c r="CZ667" s="29"/>
      <c r="DA667" s="29"/>
      <c r="DB667" s="29"/>
      <c r="DC667" s="29"/>
      <c r="DD667" s="29"/>
      <c r="DE667" s="29"/>
      <c r="DF667" s="29"/>
      <c r="DG667" s="29"/>
      <c r="DH667" s="29"/>
      <c r="DI667" s="29"/>
      <c r="DJ667" s="29"/>
      <c r="DK667" s="29"/>
      <c r="DL667" s="29"/>
      <c r="DM667" s="29"/>
      <c r="DN667" s="29"/>
      <c r="DO667" s="29"/>
      <c r="DP667" s="29"/>
      <c r="DQ667" s="29"/>
      <c r="DR667" s="29"/>
      <c r="DS667" s="29"/>
      <c r="DT667" s="29"/>
      <c r="DU667" s="29"/>
      <c r="DV667" s="29"/>
      <c r="DW667" s="29"/>
      <c r="DX667" s="29"/>
      <c r="DY667" s="29"/>
      <c r="DZ667" s="29"/>
      <c r="EA667" s="29"/>
      <c r="EB667" s="29"/>
      <c r="EC667" s="29"/>
      <c r="ED667" s="29"/>
      <c r="EE667" s="29"/>
      <c r="EF667" s="29"/>
      <c r="EG667" s="29"/>
      <c r="EH667" s="29"/>
      <c r="EI667" s="29"/>
      <c r="EJ667" s="29"/>
      <c r="EK667" s="29"/>
      <c r="EL667" s="29"/>
      <c r="EM667" s="29"/>
      <c r="EN667" s="29"/>
      <c r="EO667" s="29"/>
      <c r="EP667" s="29"/>
      <c r="EQ667" s="29"/>
      <c r="ER667" s="29"/>
      <c r="ES667" s="29"/>
      <c r="ET667" s="29"/>
      <c r="EU667" s="29"/>
      <c r="EV667" s="29"/>
      <c r="EW667" s="29"/>
      <c r="EX667" s="29"/>
      <c r="EY667" s="29"/>
      <c r="EZ667" s="29"/>
      <c r="FA667" s="29"/>
      <c r="FB667" s="29"/>
      <c r="FC667" s="29"/>
      <c r="FD667" s="29"/>
      <c r="FE667" s="29"/>
      <c r="FF667" s="29"/>
      <c r="FG667" s="29"/>
      <c r="FH667" s="29"/>
      <c r="FI667" s="29"/>
      <c r="FJ667" s="29"/>
      <c r="FK667" s="29"/>
      <c r="FL667" s="29"/>
      <c r="FM667" s="29"/>
      <c r="FN667" s="29"/>
    </row>
    <row r="668" spans="1:170" s="3" customFormat="1" ht="165.75" customHeight="1" x14ac:dyDescent="0.25">
      <c r="A668" s="78"/>
      <c r="B668" s="91"/>
      <c r="C668" s="100"/>
      <c r="D668" s="100"/>
      <c r="E668" s="100"/>
      <c r="F668" s="100"/>
      <c r="G668" s="100"/>
      <c r="H668" s="100"/>
      <c r="I668" s="105"/>
      <c r="J668" s="105"/>
      <c r="K668" s="107" t="s">
        <v>21</v>
      </c>
      <c r="L668" s="108">
        <f>SUM(M668:Q669)</f>
        <v>50</v>
      </c>
      <c r="M668" s="108">
        <f>10</f>
        <v>10</v>
      </c>
      <c r="N668" s="108">
        <f>10</f>
        <v>10</v>
      </c>
      <c r="O668" s="108">
        <f>10</f>
        <v>10</v>
      </c>
      <c r="P668" s="108">
        <f>10</f>
        <v>10</v>
      </c>
      <c r="Q668" s="108">
        <f>10</f>
        <v>10</v>
      </c>
      <c r="R668" s="29"/>
      <c r="S668" s="29"/>
      <c r="T668" s="29"/>
      <c r="U668" s="29"/>
      <c r="V668" s="29"/>
      <c r="W668" s="29"/>
      <c r="X668" s="29"/>
      <c r="Y668" s="29"/>
      <c r="Z668" s="29"/>
      <c r="AA668" s="29"/>
      <c r="AB668" s="29"/>
      <c r="AC668" s="29"/>
      <c r="AD668" s="29"/>
      <c r="AE668" s="29"/>
      <c r="AF668" s="29"/>
      <c r="AG668" s="29"/>
      <c r="AH668" s="29"/>
      <c r="AI668" s="29"/>
      <c r="AJ668" s="29"/>
      <c r="AK668" s="29"/>
      <c r="AL668" s="29"/>
      <c r="AM668" s="29"/>
      <c r="AN668" s="29"/>
      <c r="AO668" s="29"/>
      <c r="AP668" s="29"/>
      <c r="AQ668" s="29"/>
      <c r="AR668" s="29"/>
      <c r="AS668" s="29"/>
      <c r="AT668" s="29"/>
      <c r="AU668" s="29"/>
      <c r="AV668" s="29"/>
      <c r="AW668" s="29"/>
      <c r="AX668" s="29"/>
      <c r="AY668" s="29"/>
      <c r="AZ668" s="29"/>
      <c r="BA668" s="29"/>
      <c r="BB668" s="29"/>
      <c r="BC668" s="29"/>
      <c r="BD668" s="29"/>
      <c r="BE668" s="29"/>
      <c r="BF668" s="29"/>
      <c r="BG668" s="29"/>
      <c r="BH668" s="29"/>
      <c r="BI668" s="29"/>
      <c r="BJ668" s="29"/>
      <c r="BK668" s="29"/>
      <c r="BL668" s="29"/>
      <c r="BM668" s="29"/>
      <c r="BN668" s="29"/>
      <c r="BO668" s="29"/>
      <c r="BP668" s="29"/>
      <c r="BQ668" s="29"/>
      <c r="BR668" s="29"/>
      <c r="BS668" s="29"/>
      <c r="BT668" s="29"/>
      <c r="BU668" s="29"/>
      <c r="BV668" s="29"/>
      <c r="BW668" s="29"/>
      <c r="BX668" s="29"/>
      <c r="BY668" s="29"/>
      <c r="BZ668" s="29"/>
      <c r="CA668" s="29"/>
      <c r="CB668" s="29"/>
      <c r="CC668" s="29"/>
      <c r="CD668" s="29"/>
      <c r="CE668" s="29"/>
      <c r="CF668" s="29"/>
      <c r="CG668" s="29"/>
      <c r="CH668" s="29"/>
      <c r="CI668" s="29"/>
      <c r="CJ668" s="29"/>
      <c r="CK668" s="29"/>
      <c r="CL668" s="29"/>
      <c r="CM668" s="29"/>
      <c r="CN668" s="29"/>
      <c r="CO668" s="29"/>
      <c r="CP668" s="29"/>
      <c r="CQ668" s="29"/>
      <c r="CR668" s="29"/>
      <c r="CS668" s="29"/>
      <c r="CT668" s="29"/>
      <c r="CU668" s="29"/>
      <c r="CV668" s="29"/>
      <c r="CW668" s="29"/>
      <c r="CX668" s="29"/>
      <c r="CY668" s="29"/>
      <c r="CZ668" s="29"/>
      <c r="DA668" s="29"/>
      <c r="DB668" s="29"/>
      <c r="DC668" s="29"/>
      <c r="DD668" s="29"/>
      <c r="DE668" s="29"/>
      <c r="DF668" s="29"/>
      <c r="DG668" s="29"/>
      <c r="DH668" s="29"/>
      <c r="DI668" s="29"/>
      <c r="DJ668" s="29"/>
      <c r="DK668" s="29"/>
      <c r="DL668" s="29"/>
      <c r="DM668" s="29"/>
      <c r="DN668" s="29"/>
      <c r="DO668" s="29"/>
      <c r="DP668" s="29"/>
      <c r="DQ668" s="29"/>
      <c r="DR668" s="29"/>
      <c r="DS668" s="29"/>
      <c r="DT668" s="29"/>
      <c r="DU668" s="29"/>
      <c r="DV668" s="29"/>
      <c r="DW668" s="29"/>
      <c r="DX668" s="29"/>
      <c r="DY668" s="29"/>
      <c r="DZ668" s="29"/>
      <c r="EA668" s="29"/>
      <c r="EB668" s="29"/>
      <c r="EC668" s="29"/>
      <c r="ED668" s="29"/>
      <c r="EE668" s="29"/>
      <c r="EF668" s="29"/>
      <c r="EG668" s="29"/>
      <c r="EH668" s="29"/>
      <c r="EI668" s="29"/>
      <c r="EJ668" s="29"/>
      <c r="EK668" s="29"/>
      <c r="EL668" s="29"/>
      <c r="EM668" s="29"/>
      <c r="EN668" s="29"/>
      <c r="EO668" s="29"/>
      <c r="EP668" s="29"/>
      <c r="EQ668" s="29"/>
      <c r="ER668" s="29"/>
      <c r="ES668" s="29"/>
      <c r="ET668" s="29"/>
      <c r="EU668" s="29"/>
      <c r="EV668" s="29"/>
      <c r="EW668" s="29"/>
      <c r="EX668" s="29"/>
      <c r="EY668" s="29"/>
      <c r="EZ668" s="29"/>
      <c r="FA668" s="29"/>
      <c r="FB668" s="29"/>
      <c r="FC668" s="29"/>
      <c r="FD668" s="29"/>
      <c r="FE668" s="29"/>
      <c r="FF668" s="29"/>
      <c r="FG668" s="29"/>
      <c r="FH668" s="29"/>
      <c r="FI668" s="29"/>
      <c r="FJ668" s="29"/>
      <c r="FK668" s="29"/>
      <c r="FL668" s="29"/>
      <c r="FM668" s="29"/>
      <c r="FN668" s="29"/>
    </row>
    <row r="669" spans="1:170" s="3" customFormat="1" ht="270" customHeight="1" x14ac:dyDescent="0.25">
      <c r="A669" s="78"/>
      <c r="B669" s="91"/>
      <c r="C669" s="100"/>
      <c r="D669" s="100"/>
      <c r="E669" s="100"/>
      <c r="F669" s="100"/>
      <c r="G669" s="100"/>
      <c r="H669" s="100"/>
      <c r="I669" s="105"/>
      <c r="J669" s="105"/>
      <c r="K669" s="107"/>
      <c r="L669" s="108"/>
      <c r="M669" s="108"/>
      <c r="N669" s="108"/>
      <c r="O669" s="108"/>
      <c r="P669" s="108"/>
      <c r="Q669" s="108"/>
      <c r="R669" s="29"/>
      <c r="S669" s="29"/>
      <c r="T669" s="29"/>
      <c r="U669" s="29"/>
      <c r="V669" s="29"/>
      <c r="W669" s="29"/>
      <c r="X669" s="29"/>
      <c r="Y669" s="29"/>
      <c r="Z669" s="29"/>
      <c r="AA669" s="29"/>
      <c r="AB669" s="29"/>
      <c r="AC669" s="29"/>
      <c r="AD669" s="29"/>
      <c r="AE669" s="29"/>
      <c r="AF669" s="29"/>
      <c r="AG669" s="29"/>
      <c r="AH669" s="29"/>
      <c r="AI669" s="29"/>
      <c r="AJ669" s="29"/>
      <c r="AK669" s="29"/>
      <c r="AL669" s="29"/>
      <c r="AM669" s="29"/>
      <c r="AN669" s="29"/>
      <c r="AO669" s="29"/>
      <c r="AP669" s="29"/>
      <c r="AQ669" s="29"/>
      <c r="AR669" s="29"/>
      <c r="AS669" s="29"/>
      <c r="AT669" s="29"/>
      <c r="AU669" s="29"/>
      <c r="AV669" s="29"/>
      <c r="AW669" s="29"/>
      <c r="AX669" s="29"/>
      <c r="AY669" s="29"/>
      <c r="AZ669" s="29"/>
      <c r="BA669" s="29"/>
      <c r="BB669" s="29"/>
      <c r="BC669" s="29"/>
      <c r="BD669" s="29"/>
      <c r="BE669" s="29"/>
      <c r="BF669" s="29"/>
      <c r="BG669" s="29"/>
      <c r="BH669" s="29"/>
      <c r="BI669" s="29"/>
      <c r="BJ669" s="29"/>
      <c r="BK669" s="29"/>
      <c r="BL669" s="29"/>
      <c r="BM669" s="29"/>
      <c r="BN669" s="29"/>
      <c r="BO669" s="29"/>
      <c r="BP669" s="29"/>
      <c r="BQ669" s="29"/>
      <c r="BR669" s="29"/>
      <c r="BS669" s="29"/>
      <c r="BT669" s="29"/>
      <c r="BU669" s="29"/>
      <c r="BV669" s="29"/>
      <c r="BW669" s="29"/>
      <c r="BX669" s="29"/>
      <c r="BY669" s="29"/>
      <c r="BZ669" s="29"/>
      <c r="CA669" s="29"/>
      <c r="CB669" s="29"/>
      <c r="CC669" s="29"/>
      <c r="CD669" s="29"/>
      <c r="CE669" s="29"/>
      <c r="CF669" s="29"/>
      <c r="CG669" s="29"/>
      <c r="CH669" s="29"/>
      <c r="CI669" s="29"/>
      <c r="CJ669" s="29"/>
      <c r="CK669" s="29"/>
      <c r="CL669" s="29"/>
      <c r="CM669" s="29"/>
      <c r="CN669" s="29"/>
      <c r="CO669" s="29"/>
      <c r="CP669" s="29"/>
      <c r="CQ669" s="29"/>
      <c r="CR669" s="29"/>
      <c r="CS669" s="29"/>
      <c r="CT669" s="29"/>
      <c r="CU669" s="29"/>
      <c r="CV669" s="29"/>
      <c r="CW669" s="29"/>
      <c r="CX669" s="29"/>
      <c r="CY669" s="29"/>
      <c r="CZ669" s="29"/>
      <c r="DA669" s="29"/>
      <c r="DB669" s="29"/>
      <c r="DC669" s="29"/>
      <c r="DD669" s="29"/>
      <c r="DE669" s="29"/>
      <c r="DF669" s="29"/>
      <c r="DG669" s="29"/>
      <c r="DH669" s="29"/>
      <c r="DI669" s="29"/>
      <c r="DJ669" s="29"/>
      <c r="DK669" s="29"/>
      <c r="DL669" s="29"/>
      <c r="DM669" s="29"/>
      <c r="DN669" s="29"/>
      <c r="DO669" s="29"/>
      <c r="DP669" s="29"/>
      <c r="DQ669" s="29"/>
      <c r="DR669" s="29"/>
      <c r="DS669" s="29"/>
      <c r="DT669" s="29"/>
      <c r="DU669" s="29"/>
      <c r="DV669" s="29"/>
      <c r="DW669" s="29"/>
      <c r="DX669" s="29"/>
      <c r="DY669" s="29"/>
      <c r="DZ669" s="29"/>
      <c r="EA669" s="29"/>
      <c r="EB669" s="29"/>
      <c r="EC669" s="29"/>
      <c r="ED669" s="29"/>
      <c r="EE669" s="29"/>
      <c r="EF669" s="29"/>
      <c r="EG669" s="29"/>
      <c r="EH669" s="29"/>
      <c r="EI669" s="29"/>
      <c r="EJ669" s="29"/>
      <c r="EK669" s="29"/>
      <c r="EL669" s="29"/>
      <c r="EM669" s="29"/>
      <c r="EN669" s="29"/>
      <c r="EO669" s="29"/>
      <c r="EP669" s="29"/>
      <c r="EQ669" s="29"/>
      <c r="ER669" s="29"/>
      <c r="ES669" s="29"/>
      <c r="ET669" s="29"/>
      <c r="EU669" s="29"/>
      <c r="EV669" s="29"/>
      <c r="EW669" s="29"/>
      <c r="EX669" s="29"/>
      <c r="EY669" s="29"/>
      <c r="EZ669" s="29"/>
      <c r="FA669" s="29"/>
      <c r="FB669" s="29"/>
      <c r="FC669" s="29"/>
      <c r="FD669" s="29"/>
      <c r="FE669" s="29"/>
      <c r="FF669" s="29"/>
      <c r="FG669" s="29"/>
      <c r="FH669" s="29"/>
      <c r="FI669" s="29"/>
      <c r="FJ669" s="29"/>
      <c r="FK669" s="29"/>
      <c r="FL669" s="29"/>
      <c r="FM669" s="29"/>
      <c r="FN669" s="29"/>
    </row>
    <row r="670" spans="1:170" s="3" customFormat="1" ht="144.75" customHeight="1" x14ac:dyDescent="0.25">
      <c r="A670" s="79"/>
      <c r="B670" s="81"/>
      <c r="C670" s="101"/>
      <c r="D670" s="101"/>
      <c r="E670" s="101"/>
      <c r="F670" s="101"/>
      <c r="G670" s="101"/>
      <c r="H670" s="101"/>
      <c r="I670" s="106"/>
      <c r="J670" s="106"/>
      <c r="K670" s="65" t="s">
        <v>5</v>
      </c>
      <c r="L670" s="45">
        <v>0</v>
      </c>
      <c r="M670" s="45">
        <v>0</v>
      </c>
      <c r="N670" s="45">
        <v>0</v>
      </c>
      <c r="O670" s="45">
        <v>0</v>
      </c>
      <c r="P670" s="46">
        <v>0</v>
      </c>
      <c r="Q670" s="45">
        <v>0</v>
      </c>
      <c r="R670" s="29"/>
      <c r="S670" s="29"/>
      <c r="T670" s="29"/>
      <c r="U670" s="29"/>
      <c r="V670" s="29"/>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c r="AS670" s="29"/>
      <c r="AT670" s="29"/>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c r="BX670" s="29"/>
      <c r="BY670" s="29"/>
      <c r="BZ670" s="29"/>
      <c r="CA670" s="29"/>
      <c r="CB670" s="29"/>
      <c r="CC670" s="29"/>
      <c r="CD670" s="29"/>
      <c r="CE670" s="29"/>
      <c r="CF670" s="29"/>
      <c r="CG670" s="29"/>
      <c r="CH670" s="29"/>
      <c r="CI670" s="29"/>
      <c r="CJ670" s="29"/>
      <c r="CK670" s="29"/>
      <c r="CL670" s="29"/>
      <c r="CM670" s="29"/>
      <c r="CN670" s="29"/>
      <c r="CO670" s="29"/>
      <c r="CP670" s="29"/>
      <c r="CQ670" s="29"/>
      <c r="CR670" s="29"/>
      <c r="CS670" s="29"/>
      <c r="CT670" s="29"/>
      <c r="CU670" s="29"/>
      <c r="CV670" s="29"/>
      <c r="CW670" s="29"/>
      <c r="CX670" s="29"/>
      <c r="CY670" s="29"/>
      <c r="CZ670" s="29"/>
      <c r="DA670" s="29"/>
      <c r="DB670" s="29"/>
      <c r="DC670" s="29"/>
      <c r="DD670" s="29"/>
      <c r="DE670" s="29"/>
      <c r="DF670" s="29"/>
      <c r="DG670" s="29"/>
      <c r="DH670" s="29"/>
      <c r="DI670" s="29"/>
      <c r="DJ670" s="29"/>
      <c r="DK670" s="29"/>
      <c r="DL670" s="29"/>
      <c r="DM670" s="29"/>
      <c r="DN670" s="29"/>
      <c r="DO670" s="29"/>
      <c r="DP670" s="29"/>
      <c r="DQ670" s="29"/>
      <c r="DR670" s="29"/>
      <c r="DS670" s="29"/>
      <c r="DT670" s="29"/>
      <c r="DU670" s="29"/>
      <c r="DV670" s="29"/>
      <c r="DW670" s="29"/>
      <c r="DX670" s="29"/>
      <c r="DY670" s="29"/>
      <c r="DZ670" s="29"/>
      <c r="EA670" s="29"/>
      <c r="EB670" s="29"/>
      <c r="EC670" s="29"/>
      <c r="ED670" s="29"/>
      <c r="EE670" s="29"/>
      <c r="EF670" s="29"/>
      <c r="EG670" s="29"/>
      <c r="EH670" s="29"/>
      <c r="EI670" s="29"/>
      <c r="EJ670" s="29"/>
      <c r="EK670" s="29"/>
      <c r="EL670" s="29"/>
      <c r="EM670" s="29"/>
      <c r="EN670" s="29"/>
      <c r="EO670" s="29"/>
      <c r="EP670" s="29"/>
      <c r="EQ670" s="29"/>
      <c r="ER670" s="29"/>
      <c r="ES670" s="29"/>
      <c r="ET670" s="29"/>
      <c r="EU670" s="29"/>
      <c r="EV670" s="29"/>
      <c r="EW670" s="29"/>
      <c r="EX670" s="29"/>
      <c r="EY670" s="29"/>
      <c r="EZ670" s="29"/>
      <c r="FA670" s="29"/>
      <c r="FB670" s="29"/>
      <c r="FC670" s="29"/>
      <c r="FD670" s="29"/>
      <c r="FE670" s="29"/>
      <c r="FF670" s="29"/>
      <c r="FG670" s="29"/>
      <c r="FH670" s="29"/>
      <c r="FI670" s="29"/>
      <c r="FJ670" s="29"/>
      <c r="FK670" s="29"/>
      <c r="FL670" s="29"/>
      <c r="FM670" s="29"/>
      <c r="FN670" s="29"/>
    </row>
    <row r="671" spans="1:170" s="3" customFormat="1" ht="216.75" customHeight="1" x14ac:dyDescent="0.25">
      <c r="A671" s="77" t="s">
        <v>113</v>
      </c>
      <c r="B671" s="80" t="s">
        <v>115</v>
      </c>
      <c r="C671" s="99">
        <f>SUM(D671:H675)</f>
        <v>10</v>
      </c>
      <c r="D671" s="99">
        <v>2</v>
      </c>
      <c r="E671" s="99">
        <v>2</v>
      </c>
      <c r="F671" s="99">
        <v>2</v>
      </c>
      <c r="G671" s="99">
        <v>2</v>
      </c>
      <c r="H671" s="99">
        <v>2</v>
      </c>
      <c r="I671" s="104" t="s">
        <v>114</v>
      </c>
      <c r="J671" s="104" t="s">
        <v>278</v>
      </c>
      <c r="K671" s="17" t="s">
        <v>9</v>
      </c>
      <c r="L671" s="45">
        <v>0</v>
      </c>
      <c r="M671" s="45">
        <v>0</v>
      </c>
      <c r="N671" s="45">
        <v>0</v>
      </c>
      <c r="O671" s="45">
        <v>0</v>
      </c>
      <c r="P671" s="46">
        <v>0</v>
      </c>
      <c r="Q671" s="45">
        <v>0</v>
      </c>
      <c r="R671" s="29"/>
      <c r="S671" s="29"/>
      <c r="T671" s="29"/>
      <c r="U671" s="29"/>
      <c r="V671" s="29"/>
      <c r="W671" s="29"/>
      <c r="X671" s="29"/>
      <c r="Y671" s="29"/>
      <c r="Z671" s="29"/>
      <c r="AA671" s="29"/>
      <c r="AB671" s="29"/>
      <c r="AC671" s="29"/>
      <c r="AD671" s="29"/>
      <c r="AE671" s="29"/>
      <c r="AF671" s="29"/>
      <c r="AG671" s="29"/>
      <c r="AH671" s="29"/>
      <c r="AI671" s="29"/>
      <c r="AJ671" s="29"/>
      <c r="AK671" s="29"/>
      <c r="AL671" s="29"/>
      <c r="AM671" s="29"/>
      <c r="AN671" s="29"/>
      <c r="AO671" s="29"/>
      <c r="AP671" s="29"/>
      <c r="AQ671" s="29"/>
      <c r="AR671" s="29"/>
      <c r="AS671" s="29"/>
      <c r="AT671" s="29"/>
      <c r="AU671" s="29"/>
      <c r="AV671" s="29"/>
      <c r="AW671" s="29"/>
      <c r="AX671" s="29"/>
      <c r="AY671" s="29"/>
      <c r="AZ671" s="29"/>
      <c r="BA671" s="29"/>
      <c r="BB671" s="29"/>
      <c r="BC671" s="29"/>
      <c r="BD671" s="29"/>
      <c r="BE671" s="29"/>
      <c r="BF671" s="29"/>
      <c r="BG671" s="29"/>
      <c r="BH671" s="29"/>
      <c r="BI671" s="29"/>
      <c r="BJ671" s="29"/>
      <c r="BK671" s="29"/>
      <c r="BL671" s="29"/>
      <c r="BM671" s="29"/>
      <c r="BN671" s="29"/>
      <c r="BO671" s="29"/>
      <c r="BP671" s="29"/>
      <c r="BQ671" s="29"/>
      <c r="BR671" s="29"/>
      <c r="BS671" s="29"/>
      <c r="BT671" s="29"/>
      <c r="BU671" s="29"/>
      <c r="BV671" s="29"/>
      <c r="BW671" s="29"/>
      <c r="BX671" s="29"/>
      <c r="BY671" s="29"/>
      <c r="BZ671" s="29"/>
      <c r="CA671" s="29"/>
      <c r="CB671" s="29"/>
      <c r="CC671" s="29"/>
      <c r="CD671" s="29"/>
      <c r="CE671" s="29"/>
      <c r="CF671" s="29"/>
      <c r="CG671" s="29"/>
      <c r="CH671" s="29"/>
      <c r="CI671" s="29"/>
      <c r="CJ671" s="29"/>
      <c r="CK671" s="29"/>
      <c r="CL671" s="29"/>
      <c r="CM671" s="29"/>
      <c r="CN671" s="29"/>
      <c r="CO671" s="29"/>
      <c r="CP671" s="29"/>
      <c r="CQ671" s="29"/>
      <c r="CR671" s="29"/>
      <c r="CS671" s="29"/>
      <c r="CT671" s="29"/>
      <c r="CU671" s="29"/>
      <c r="CV671" s="29"/>
      <c r="CW671" s="29"/>
      <c r="CX671" s="29"/>
      <c r="CY671" s="29"/>
      <c r="CZ671" s="29"/>
      <c r="DA671" s="29"/>
      <c r="DB671" s="29"/>
      <c r="DC671" s="29"/>
      <c r="DD671" s="29"/>
      <c r="DE671" s="29"/>
      <c r="DF671" s="29"/>
      <c r="DG671" s="29"/>
      <c r="DH671" s="29"/>
      <c r="DI671" s="29"/>
      <c r="DJ671" s="29"/>
      <c r="DK671" s="29"/>
      <c r="DL671" s="29"/>
      <c r="DM671" s="29"/>
      <c r="DN671" s="29"/>
      <c r="DO671" s="29"/>
      <c r="DP671" s="29"/>
      <c r="DQ671" s="29"/>
      <c r="DR671" s="29"/>
      <c r="DS671" s="29"/>
      <c r="DT671" s="29"/>
      <c r="DU671" s="29"/>
      <c r="DV671" s="29"/>
      <c r="DW671" s="29"/>
      <c r="DX671" s="29"/>
      <c r="DY671" s="29"/>
      <c r="DZ671" s="29"/>
      <c r="EA671" s="29"/>
      <c r="EB671" s="29"/>
      <c r="EC671" s="29"/>
      <c r="ED671" s="29"/>
      <c r="EE671" s="29"/>
      <c r="EF671" s="29"/>
      <c r="EG671" s="29"/>
      <c r="EH671" s="29"/>
      <c r="EI671" s="29"/>
      <c r="EJ671" s="29"/>
      <c r="EK671" s="29"/>
      <c r="EL671" s="29"/>
      <c r="EM671" s="29"/>
      <c r="EN671" s="29"/>
      <c r="EO671" s="29"/>
      <c r="EP671" s="29"/>
      <c r="EQ671" s="29"/>
      <c r="ER671" s="29"/>
      <c r="ES671" s="29"/>
      <c r="ET671" s="29"/>
      <c r="EU671" s="29"/>
      <c r="EV671" s="29"/>
      <c r="EW671" s="29"/>
      <c r="EX671" s="29"/>
      <c r="EY671" s="29"/>
      <c r="EZ671" s="29"/>
      <c r="FA671" s="29"/>
      <c r="FB671" s="29"/>
      <c r="FC671" s="29"/>
      <c r="FD671" s="29"/>
      <c r="FE671" s="29"/>
      <c r="FF671" s="29"/>
      <c r="FG671" s="29"/>
      <c r="FH671" s="29"/>
      <c r="FI671" s="29"/>
      <c r="FJ671" s="29"/>
      <c r="FK671" s="29"/>
      <c r="FL671" s="29"/>
      <c r="FM671" s="29"/>
      <c r="FN671" s="29"/>
    </row>
    <row r="672" spans="1:170" s="3" customFormat="1" ht="213.75" customHeight="1" x14ac:dyDescent="0.25">
      <c r="A672" s="78"/>
      <c r="B672" s="91"/>
      <c r="C672" s="100"/>
      <c r="D672" s="100"/>
      <c r="E672" s="100"/>
      <c r="F672" s="100"/>
      <c r="G672" s="100"/>
      <c r="H672" s="100"/>
      <c r="I672" s="105"/>
      <c r="J672" s="105"/>
      <c r="K672" s="17" t="s">
        <v>4</v>
      </c>
      <c r="L672" s="45">
        <v>0</v>
      </c>
      <c r="M672" s="45">
        <v>0</v>
      </c>
      <c r="N672" s="45">
        <v>0</v>
      </c>
      <c r="O672" s="45">
        <v>0</v>
      </c>
      <c r="P672" s="46">
        <v>0</v>
      </c>
      <c r="Q672" s="45">
        <v>0</v>
      </c>
      <c r="R672" s="29"/>
      <c r="S672" s="29"/>
      <c r="T672" s="29"/>
      <c r="U672" s="29"/>
      <c r="V672" s="29"/>
      <c r="W672" s="29"/>
      <c r="X672" s="29"/>
      <c r="Y672" s="29"/>
      <c r="Z672" s="29"/>
      <c r="AA672" s="29"/>
      <c r="AB672" s="29"/>
      <c r="AC672" s="29"/>
      <c r="AD672" s="29"/>
      <c r="AE672" s="29"/>
      <c r="AF672" s="29"/>
      <c r="AG672" s="29"/>
      <c r="AH672" s="29"/>
      <c r="AI672" s="29"/>
      <c r="AJ672" s="29"/>
      <c r="AK672" s="29"/>
      <c r="AL672" s="29"/>
      <c r="AM672" s="29"/>
      <c r="AN672" s="29"/>
      <c r="AO672" s="29"/>
      <c r="AP672" s="29"/>
      <c r="AQ672" s="29"/>
      <c r="AR672" s="29"/>
      <c r="AS672" s="29"/>
      <c r="AT672" s="29"/>
      <c r="AU672" s="29"/>
      <c r="AV672" s="29"/>
      <c r="AW672" s="29"/>
      <c r="AX672" s="29"/>
      <c r="AY672" s="29"/>
      <c r="AZ672" s="29"/>
      <c r="BA672" s="29"/>
      <c r="BB672" s="29"/>
      <c r="BC672" s="29"/>
      <c r="BD672" s="29"/>
      <c r="BE672" s="29"/>
      <c r="BF672" s="29"/>
      <c r="BG672" s="29"/>
      <c r="BH672" s="29"/>
      <c r="BI672" s="29"/>
      <c r="BJ672" s="29"/>
      <c r="BK672" s="29"/>
      <c r="BL672" s="29"/>
      <c r="BM672" s="29"/>
      <c r="BN672" s="29"/>
      <c r="BO672" s="29"/>
      <c r="BP672" s="29"/>
      <c r="BQ672" s="29"/>
      <c r="BR672" s="29"/>
      <c r="BS672" s="29"/>
      <c r="BT672" s="29"/>
      <c r="BU672" s="29"/>
      <c r="BV672" s="29"/>
      <c r="BW672" s="29"/>
      <c r="BX672" s="29"/>
      <c r="BY672" s="29"/>
      <c r="BZ672" s="29"/>
      <c r="CA672" s="29"/>
      <c r="CB672" s="29"/>
      <c r="CC672" s="29"/>
      <c r="CD672" s="29"/>
      <c r="CE672" s="29"/>
      <c r="CF672" s="29"/>
      <c r="CG672" s="29"/>
      <c r="CH672" s="29"/>
      <c r="CI672" s="29"/>
      <c r="CJ672" s="29"/>
      <c r="CK672" s="29"/>
      <c r="CL672" s="29"/>
      <c r="CM672" s="29"/>
      <c r="CN672" s="29"/>
      <c r="CO672" s="29"/>
      <c r="CP672" s="29"/>
      <c r="CQ672" s="29"/>
      <c r="CR672" s="29"/>
      <c r="CS672" s="29"/>
      <c r="CT672" s="29"/>
      <c r="CU672" s="29"/>
      <c r="CV672" s="29"/>
      <c r="CW672" s="29"/>
      <c r="CX672" s="29"/>
      <c r="CY672" s="29"/>
      <c r="CZ672" s="29"/>
      <c r="DA672" s="29"/>
      <c r="DB672" s="29"/>
      <c r="DC672" s="29"/>
      <c r="DD672" s="29"/>
      <c r="DE672" s="29"/>
      <c r="DF672" s="29"/>
      <c r="DG672" s="29"/>
      <c r="DH672" s="29"/>
      <c r="DI672" s="29"/>
      <c r="DJ672" s="29"/>
      <c r="DK672" s="29"/>
      <c r="DL672" s="29"/>
      <c r="DM672" s="29"/>
      <c r="DN672" s="29"/>
      <c r="DO672" s="29"/>
      <c r="DP672" s="29"/>
      <c r="DQ672" s="29"/>
      <c r="DR672" s="29"/>
      <c r="DS672" s="29"/>
      <c r="DT672" s="29"/>
      <c r="DU672" s="29"/>
      <c r="DV672" s="29"/>
      <c r="DW672" s="29"/>
      <c r="DX672" s="29"/>
      <c r="DY672" s="29"/>
      <c r="DZ672" s="29"/>
      <c r="EA672" s="29"/>
      <c r="EB672" s="29"/>
      <c r="EC672" s="29"/>
      <c r="ED672" s="29"/>
      <c r="EE672" s="29"/>
      <c r="EF672" s="29"/>
      <c r="EG672" s="29"/>
      <c r="EH672" s="29"/>
      <c r="EI672" s="29"/>
      <c r="EJ672" s="29"/>
      <c r="EK672" s="29"/>
      <c r="EL672" s="29"/>
      <c r="EM672" s="29"/>
      <c r="EN672" s="29"/>
      <c r="EO672" s="29"/>
      <c r="EP672" s="29"/>
      <c r="EQ672" s="29"/>
      <c r="ER672" s="29"/>
      <c r="ES672" s="29"/>
      <c r="ET672" s="29"/>
      <c r="EU672" s="29"/>
      <c r="EV672" s="29"/>
      <c r="EW672" s="29"/>
      <c r="EX672" s="29"/>
      <c r="EY672" s="29"/>
      <c r="EZ672" s="29"/>
      <c r="FA672" s="29"/>
      <c r="FB672" s="29"/>
      <c r="FC672" s="29"/>
      <c r="FD672" s="29"/>
      <c r="FE672" s="29"/>
      <c r="FF672" s="29"/>
      <c r="FG672" s="29"/>
      <c r="FH672" s="29"/>
      <c r="FI672" s="29"/>
      <c r="FJ672" s="29"/>
      <c r="FK672" s="29"/>
      <c r="FL672" s="29"/>
      <c r="FM672" s="29"/>
      <c r="FN672" s="29"/>
    </row>
    <row r="673" spans="1:170" s="3" customFormat="1" ht="165.75" customHeight="1" x14ac:dyDescent="0.25">
      <c r="A673" s="78"/>
      <c r="B673" s="91"/>
      <c r="C673" s="100"/>
      <c r="D673" s="100"/>
      <c r="E673" s="100"/>
      <c r="F673" s="100"/>
      <c r="G673" s="100"/>
      <c r="H673" s="100"/>
      <c r="I673" s="105"/>
      <c r="J673" s="105"/>
      <c r="K673" s="107" t="s">
        <v>21</v>
      </c>
      <c r="L673" s="108">
        <v>0</v>
      </c>
      <c r="M673" s="108">
        <v>0</v>
      </c>
      <c r="N673" s="108">
        <v>0</v>
      </c>
      <c r="O673" s="108">
        <v>0</v>
      </c>
      <c r="P673" s="109">
        <v>0</v>
      </c>
      <c r="Q673" s="73">
        <v>0</v>
      </c>
      <c r="R673" s="29"/>
      <c r="S673" s="29"/>
      <c r="T673" s="29"/>
      <c r="U673" s="29"/>
      <c r="V673" s="29"/>
      <c r="W673" s="29"/>
      <c r="X673" s="29"/>
      <c r="Y673" s="29"/>
      <c r="Z673" s="29"/>
      <c r="AA673" s="29"/>
      <c r="AB673" s="29"/>
      <c r="AC673" s="29"/>
      <c r="AD673" s="29"/>
      <c r="AE673" s="29"/>
      <c r="AF673" s="29"/>
      <c r="AG673" s="29"/>
      <c r="AH673" s="29"/>
      <c r="AI673" s="29"/>
      <c r="AJ673" s="29"/>
      <c r="AK673" s="29"/>
      <c r="AL673" s="29"/>
      <c r="AM673" s="29"/>
      <c r="AN673" s="29"/>
      <c r="AO673" s="29"/>
      <c r="AP673" s="29"/>
      <c r="AQ673" s="29"/>
      <c r="AR673" s="29"/>
      <c r="AS673" s="29"/>
      <c r="AT673" s="29"/>
      <c r="AU673" s="29"/>
      <c r="AV673" s="29"/>
      <c r="AW673" s="29"/>
      <c r="AX673" s="29"/>
      <c r="AY673" s="29"/>
      <c r="AZ673" s="29"/>
      <c r="BA673" s="29"/>
      <c r="BB673" s="29"/>
      <c r="BC673" s="29"/>
      <c r="BD673" s="29"/>
      <c r="BE673" s="29"/>
      <c r="BF673" s="29"/>
      <c r="BG673" s="29"/>
      <c r="BH673" s="29"/>
      <c r="BI673" s="29"/>
      <c r="BJ673" s="29"/>
      <c r="BK673" s="29"/>
      <c r="BL673" s="29"/>
      <c r="BM673" s="29"/>
      <c r="BN673" s="29"/>
      <c r="BO673" s="29"/>
      <c r="BP673" s="29"/>
      <c r="BQ673" s="29"/>
      <c r="BR673" s="29"/>
      <c r="BS673" s="29"/>
      <c r="BT673" s="29"/>
      <c r="BU673" s="29"/>
      <c r="BV673" s="29"/>
      <c r="BW673" s="29"/>
      <c r="BX673" s="29"/>
      <c r="BY673" s="29"/>
      <c r="BZ673" s="29"/>
      <c r="CA673" s="29"/>
      <c r="CB673" s="29"/>
      <c r="CC673" s="29"/>
      <c r="CD673" s="29"/>
      <c r="CE673" s="29"/>
      <c r="CF673" s="29"/>
      <c r="CG673" s="29"/>
      <c r="CH673" s="29"/>
      <c r="CI673" s="29"/>
      <c r="CJ673" s="29"/>
      <c r="CK673" s="29"/>
      <c r="CL673" s="29"/>
      <c r="CM673" s="29"/>
      <c r="CN673" s="29"/>
      <c r="CO673" s="29"/>
      <c r="CP673" s="29"/>
      <c r="CQ673" s="29"/>
      <c r="CR673" s="29"/>
      <c r="CS673" s="29"/>
      <c r="CT673" s="29"/>
      <c r="CU673" s="29"/>
      <c r="CV673" s="29"/>
      <c r="CW673" s="29"/>
      <c r="CX673" s="29"/>
      <c r="CY673" s="29"/>
      <c r="CZ673" s="29"/>
      <c r="DA673" s="29"/>
      <c r="DB673" s="29"/>
      <c r="DC673" s="29"/>
      <c r="DD673" s="29"/>
      <c r="DE673" s="29"/>
      <c r="DF673" s="29"/>
      <c r="DG673" s="29"/>
      <c r="DH673" s="29"/>
      <c r="DI673" s="29"/>
      <c r="DJ673" s="29"/>
      <c r="DK673" s="29"/>
      <c r="DL673" s="29"/>
      <c r="DM673" s="29"/>
      <c r="DN673" s="29"/>
      <c r="DO673" s="29"/>
      <c r="DP673" s="29"/>
      <c r="DQ673" s="29"/>
      <c r="DR673" s="29"/>
      <c r="DS673" s="29"/>
      <c r="DT673" s="29"/>
      <c r="DU673" s="29"/>
      <c r="DV673" s="29"/>
      <c r="DW673" s="29"/>
      <c r="DX673" s="29"/>
      <c r="DY673" s="29"/>
      <c r="DZ673" s="29"/>
      <c r="EA673" s="29"/>
      <c r="EB673" s="29"/>
      <c r="EC673" s="29"/>
      <c r="ED673" s="29"/>
      <c r="EE673" s="29"/>
      <c r="EF673" s="29"/>
      <c r="EG673" s="29"/>
      <c r="EH673" s="29"/>
      <c r="EI673" s="29"/>
      <c r="EJ673" s="29"/>
      <c r="EK673" s="29"/>
      <c r="EL673" s="29"/>
      <c r="EM673" s="29"/>
      <c r="EN673" s="29"/>
      <c r="EO673" s="29"/>
      <c r="EP673" s="29"/>
      <c r="EQ673" s="29"/>
      <c r="ER673" s="29"/>
      <c r="ES673" s="29"/>
      <c r="ET673" s="29"/>
      <c r="EU673" s="29"/>
      <c r="EV673" s="29"/>
      <c r="EW673" s="29"/>
      <c r="EX673" s="29"/>
      <c r="EY673" s="29"/>
      <c r="EZ673" s="29"/>
      <c r="FA673" s="29"/>
      <c r="FB673" s="29"/>
      <c r="FC673" s="29"/>
      <c r="FD673" s="29"/>
      <c r="FE673" s="29"/>
      <c r="FF673" s="29"/>
      <c r="FG673" s="29"/>
      <c r="FH673" s="29"/>
      <c r="FI673" s="29"/>
      <c r="FJ673" s="29"/>
      <c r="FK673" s="29"/>
      <c r="FL673" s="29"/>
      <c r="FM673" s="29"/>
      <c r="FN673" s="29"/>
    </row>
    <row r="674" spans="1:170" s="3" customFormat="1" ht="109.5" customHeight="1" x14ac:dyDescent="0.25">
      <c r="A674" s="78"/>
      <c r="B674" s="91"/>
      <c r="C674" s="100"/>
      <c r="D674" s="100"/>
      <c r="E674" s="100"/>
      <c r="F674" s="100"/>
      <c r="G674" s="100"/>
      <c r="H674" s="100"/>
      <c r="I674" s="105"/>
      <c r="J674" s="105"/>
      <c r="K674" s="107"/>
      <c r="L674" s="108"/>
      <c r="M674" s="108"/>
      <c r="N674" s="108"/>
      <c r="O674" s="108"/>
      <c r="P674" s="109"/>
      <c r="Q674" s="73"/>
      <c r="R674" s="29"/>
      <c r="S674" s="29"/>
      <c r="T674" s="29"/>
      <c r="U674" s="29"/>
      <c r="V674" s="29"/>
      <c r="W674" s="29"/>
      <c r="X674" s="29"/>
      <c r="Y674" s="29"/>
      <c r="Z674" s="29"/>
      <c r="AA674" s="29"/>
      <c r="AB674" s="29"/>
      <c r="AC674" s="29"/>
      <c r="AD674" s="29"/>
      <c r="AE674" s="29"/>
      <c r="AF674" s="29"/>
      <c r="AG674" s="29"/>
      <c r="AH674" s="29"/>
      <c r="AI674" s="29"/>
      <c r="AJ674" s="29"/>
      <c r="AK674" s="29"/>
      <c r="AL674" s="29"/>
      <c r="AM674" s="29"/>
      <c r="AN674" s="29"/>
      <c r="AO674" s="29"/>
      <c r="AP674" s="29"/>
      <c r="AQ674" s="29"/>
      <c r="AR674" s="29"/>
      <c r="AS674" s="29"/>
      <c r="AT674" s="29"/>
      <c r="AU674" s="29"/>
      <c r="AV674" s="29"/>
      <c r="AW674" s="29"/>
      <c r="AX674" s="29"/>
      <c r="AY674" s="29"/>
      <c r="AZ674" s="29"/>
      <c r="BA674" s="29"/>
      <c r="BB674" s="29"/>
      <c r="BC674" s="29"/>
      <c r="BD674" s="29"/>
      <c r="BE674" s="29"/>
      <c r="BF674" s="29"/>
      <c r="BG674" s="29"/>
      <c r="BH674" s="29"/>
      <c r="BI674" s="29"/>
      <c r="BJ674" s="29"/>
      <c r="BK674" s="29"/>
      <c r="BL674" s="29"/>
      <c r="BM674" s="29"/>
      <c r="BN674" s="29"/>
      <c r="BO674" s="29"/>
      <c r="BP674" s="29"/>
      <c r="BQ674" s="29"/>
      <c r="BR674" s="29"/>
      <c r="BS674" s="29"/>
      <c r="BT674" s="29"/>
      <c r="BU674" s="29"/>
      <c r="BV674" s="29"/>
      <c r="BW674" s="29"/>
      <c r="BX674" s="29"/>
      <c r="BY674" s="29"/>
      <c r="BZ674" s="29"/>
      <c r="CA674" s="29"/>
      <c r="CB674" s="29"/>
      <c r="CC674" s="29"/>
      <c r="CD674" s="29"/>
      <c r="CE674" s="29"/>
      <c r="CF674" s="29"/>
      <c r="CG674" s="29"/>
      <c r="CH674" s="29"/>
      <c r="CI674" s="29"/>
      <c r="CJ674" s="29"/>
      <c r="CK674" s="29"/>
      <c r="CL674" s="29"/>
      <c r="CM674" s="29"/>
      <c r="CN674" s="29"/>
      <c r="CO674" s="29"/>
      <c r="CP674" s="29"/>
      <c r="CQ674" s="29"/>
      <c r="CR674" s="29"/>
      <c r="CS674" s="29"/>
      <c r="CT674" s="29"/>
      <c r="CU674" s="29"/>
      <c r="CV674" s="29"/>
      <c r="CW674" s="29"/>
      <c r="CX674" s="29"/>
      <c r="CY674" s="29"/>
      <c r="CZ674" s="29"/>
      <c r="DA674" s="29"/>
      <c r="DB674" s="29"/>
      <c r="DC674" s="29"/>
      <c r="DD674" s="29"/>
      <c r="DE674" s="29"/>
      <c r="DF674" s="29"/>
      <c r="DG674" s="29"/>
      <c r="DH674" s="29"/>
      <c r="DI674" s="29"/>
      <c r="DJ674" s="29"/>
      <c r="DK674" s="29"/>
      <c r="DL674" s="29"/>
      <c r="DM674" s="29"/>
      <c r="DN674" s="29"/>
      <c r="DO674" s="29"/>
      <c r="DP674" s="29"/>
      <c r="DQ674" s="29"/>
      <c r="DR674" s="29"/>
      <c r="DS674" s="29"/>
      <c r="DT674" s="29"/>
      <c r="DU674" s="29"/>
      <c r="DV674" s="29"/>
      <c r="DW674" s="29"/>
      <c r="DX674" s="29"/>
      <c r="DY674" s="29"/>
      <c r="DZ674" s="29"/>
      <c r="EA674" s="29"/>
      <c r="EB674" s="29"/>
      <c r="EC674" s="29"/>
      <c r="ED674" s="29"/>
      <c r="EE674" s="29"/>
      <c r="EF674" s="29"/>
      <c r="EG674" s="29"/>
      <c r="EH674" s="29"/>
      <c r="EI674" s="29"/>
      <c r="EJ674" s="29"/>
      <c r="EK674" s="29"/>
      <c r="EL674" s="29"/>
      <c r="EM674" s="29"/>
      <c r="EN674" s="29"/>
      <c r="EO674" s="29"/>
      <c r="EP674" s="29"/>
      <c r="EQ674" s="29"/>
      <c r="ER674" s="29"/>
      <c r="ES674" s="29"/>
      <c r="ET674" s="29"/>
      <c r="EU674" s="29"/>
      <c r="EV674" s="29"/>
      <c r="EW674" s="29"/>
      <c r="EX674" s="29"/>
      <c r="EY674" s="29"/>
      <c r="EZ674" s="29"/>
      <c r="FA674" s="29"/>
      <c r="FB674" s="29"/>
      <c r="FC674" s="29"/>
      <c r="FD674" s="29"/>
      <c r="FE674" s="29"/>
      <c r="FF674" s="29"/>
      <c r="FG674" s="29"/>
      <c r="FH674" s="29"/>
      <c r="FI674" s="29"/>
      <c r="FJ674" s="29"/>
      <c r="FK674" s="29"/>
      <c r="FL674" s="29"/>
      <c r="FM674" s="29"/>
      <c r="FN674" s="29"/>
    </row>
    <row r="675" spans="1:170" s="3" customFormat="1" ht="213.75" customHeight="1" x14ac:dyDescent="0.25">
      <c r="A675" s="78"/>
      <c r="B675" s="81"/>
      <c r="C675" s="101"/>
      <c r="D675" s="101"/>
      <c r="E675" s="101"/>
      <c r="F675" s="101"/>
      <c r="G675" s="101"/>
      <c r="H675" s="101"/>
      <c r="I675" s="106"/>
      <c r="J675" s="106"/>
      <c r="K675" s="65" t="s">
        <v>5</v>
      </c>
      <c r="L675" s="45">
        <v>0</v>
      </c>
      <c r="M675" s="45">
        <v>0</v>
      </c>
      <c r="N675" s="45">
        <v>0</v>
      </c>
      <c r="O675" s="45">
        <v>0</v>
      </c>
      <c r="P675" s="46">
        <v>0</v>
      </c>
      <c r="Q675" s="45">
        <v>0</v>
      </c>
      <c r="R675" s="29"/>
      <c r="S675" s="29"/>
      <c r="T675" s="29"/>
      <c r="U675" s="29"/>
      <c r="V675" s="29"/>
      <c r="W675" s="29"/>
      <c r="X675" s="29"/>
      <c r="Y675" s="29"/>
      <c r="Z675" s="29"/>
      <c r="AA675" s="29"/>
      <c r="AB675" s="29"/>
      <c r="AC675" s="29"/>
      <c r="AD675" s="29"/>
      <c r="AE675" s="29"/>
      <c r="AF675" s="29"/>
      <c r="AG675" s="29"/>
      <c r="AH675" s="29"/>
      <c r="AI675" s="29"/>
      <c r="AJ675" s="29"/>
      <c r="AK675" s="29"/>
      <c r="AL675" s="29"/>
      <c r="AM675" s="29"/>
      <c r="AN675" s="29"/>
      <c r="AO675" s="29"/>
      <c r="AP675" s="29"/>
      <c r="AQ675" s="29"/>
      <c r="AR675" s="29"/>
      <c r="AS675" s="29"/>
      <c r="AT675" s="29"/>
      <c r="AU675" s="29"/>
      <c r="AV675" s="29"/>
      <c r="AW675" s="29"/>
      <c r="AX675" s="29"/>
      <c r="AY675" s="29"/>
      <c r="AZ675" s="29"/>
      <c r="BA675" s="29"/>
      <c r="BB675" s="29"/>
      <c r="BC675" s="29"/>
      <c r="BD675" s="29"/>
      <c r="BE675" s="29"/>
      <c r="BF675" s="29"/>
      <c r="BG675" s="29"/>
      <c r="BH675" s="29"/>
      <c r="BI675" s="29"/>
      <c r="BJ675" s="29"/>
      <c r="BK675" s="29"/>
      <c r="BL675" s="29"/>
      <c r="BM675" s="29"/>
      <c r="BN675" s="29"/>
      <c r="BO675" s="29"/>
      <c r="BP675" s="29"/>
      <c r="BQ675" s="29"/>
      <c r="BR675" s="29"/>
      <c r="BS675" s="29"/>
      <c r="BT675" s="29"/>
      <c r="BU675" s="29"/>
      <c r="BV675" s="29"/>
      <c r="BW675" s="29"/>
      <c r="BX675" s="29"/>
      <c r="BY675" s="29"/>
      <c r="BZ675" s="29"/>
      <c r="CA675" s="29"/>
      <c r="CB675" s="29"/>
      <c r="CC675" s="29"/>
      <c r="CD675" s="29"/>
      <c r="CE675" s="29"/>
      <c r="CF675" s="29"/>
      <c r="CG675" s="29"/>
      <c r="CH675" s="29"/>
      <c r="CI675" s="29"/>
      <c r="CJ675" s="29"/>
      <c r="CK675" s="29"/>
      <c r="CL675" s="29"/>
      <c r="CM675" s="29"/>
      <c r="CN675" s="29"/>
      <c r="CO675" s="29"/>
      <c r="CP675" s="29"/>
      <c r="CQ675" s="29"/>
      <c r="CR675" s="29"/>
      <c r="CS675" s="29"/>
      <c r="CT675" s="29"/>
      <c r="CU675" s="29"/>
      <c r="CV675" s="29"/>
      <c r="CW675" s="29"/>
      <c r="CX675" s="29"/>
      <c r="CY675" s="29"/>
      <c r="CZ675" s="29"/>
      <c r="DA675" s="29"/>
      <c r="DB675" s="29"/>
      <c r="DC675" s="29"/>
      <c r="DD675" s="29"/>
      <c r="DE675" s="29"/>
      <c r="DF675" s="29"/>
      <c r="DG675" s="29"/>
      <c r="DH675" s="29"/>
      <c r="DI675" s="29"/>
      <c r="DJ675" s="29"/>
      <c r="DK675" s="29"/>
      <c r="DL675" s="29"/>
      <c r="DM675" s="29"/>
      <c r="DN675" s="29"/>
      <c r="DO675" s="29"/>
      <c r="DP675" s="29"/>
      <c r="DQ675" s="29"/>
      <c r="DR675" s="29"/>
      <c r="DS675" s="29"/>
      <c r="DT675" s="29"/>
      <c r="DU675" s="29"/>
      <c r="DV675" s="29"/>
      <c r="DW675" s="29"/>
      <c r="DX675" s="29"/>
      <c r="DY675" s="29"/>
      <c r="DZ675" s="29"/>
      <c r="EA675" s="29"/>
      <c r="EB675" s="29"/>
      <c r="EC675" s="29"/>
      <c r="ED675" s="29"/>
      <c r="EE675" s="29"/>
      <c r="EF675" s="29"/>
      <c r="EG675" s="29"/>
      <c r="EH675" s="29"/>
      <c r="EI675" s="29"/>
      <c r="EJ675" s="29"/>
      <c r="EK675" s="29"/>
      <c r="EL675" s="29"/>
      <c r="EM675" s="29"/>
      <c r="EN675" s="29"/>
      <c r="EO675" s="29"/>
      <c r="EP675" s="29"/>
      <c r="EQ675" s="29"/>
      <c r="ER675" s="29"/>
      <c r="ES675" s="29"/>
      <c r="ET675" s="29"/>
      <c r="EU675" s="29"/>
      <c r="EV675" s="29"/>
      <c r="EW675" s="29"/>
      <c r="EX675" s="29"/>
      <c r="EY675" s="29"/>
      <c r="EZ675" s="29"/>
      <c r="FA675" s="29"/>
      <c r="FB675" s="29"/>
      <c r="FC675" s="29"/>
      <c r="FD675" s="29"/>
      <c r="FE675" s="29"/>
      <c r="FF675" s="29"/>
      <c r="FG675" s="29"/>
      <c r="FH675" s="29"/>
      <c r="FI675" s="29"/>
      <c r="FJ675" s="29"/>
      <c r="FK675" s="29"/>
      <c r="FL675" s="29"/>
      <c r="FM675" s="29"/>
      <c r="FN675" s="29"/>
    </row>
    <row r="676" spans="1:170" s="3" customFormat="1" ht="189.75" customHeight="1" x14ac:dyDescent="0.25">
      <c r="A676" s="78"/>
      <c r="B676" s="80" t="s">
        <v>24</v>
      </c>
      <c r="C676" s="99">
        <f>SUM(D676:H680)</f>
        <v>66</v>
      </c>
      <c r="D676" s="99">
        <v>12</v>
      </c>
      <c r="E676" s="99">
        <v>12</v>
      </c>
      <c r="F676" s="99">
        <v>14</v>
      </c>
      <c r="G676" s="99">
        <v>14</v>
      </c>
      <c r="H676" s="99">
        <v>14</v>
      </c>
      <c r="I676" s="104" t="s">
        <v>116</v>
      </c>
      <c r="J676" s="104" t="s">
        <v>279</v>
      </c>
      <c r="K676" s="17" t="s">
        <v>9</v>
      </c>
      <c r="L676" s="45">
        <v>0</v>
      </c>
      <c r="M676" s="45">
        <v>0</v>
      </c>
      <c r="N676" s="45">
        <v>0</v>
      </c>
      <c r="O676" s="45">
        <v>0</v>
      </c>
      <c r="P676" s="46">
        <v>0</v>
      </c>
      <c r="Q676" s="45">
        <v>0</v>
      </c>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c r="DK676" s="29"/>
      <c r="DL676" s="29"/>
      <c r="DM676" s="29"/>
      <c r="DN676" s="29"/>
      <c r="DO676" s="29"/>
      <c r="DP676" s="29"/>
      <c r="DQ676" s="29"/>
      <c r="DR676" s="29"/>
      <c r="DS676" s="29"/>
      <c r="DT676" s="29"/>
      <c r="DU676" s="29"/>
      <c r="DV676" s="29"/>
      <c r="DW676" s="29"/>
      <c r="DX676" s="29"/>
      <c r="DY676" s="29"/>
      <c r="DZ676" s="29"/>
      <c r="EA676" s="29"/>
      <c r="EB676" s="29"/>
      <c r="EC676" s="29"/>
      <c r="ED676" s="29"/>
      <c r="EE676" s="29"/>
      <c r="EF676" s="29"/>
      <c r="EG676" s="29"/>
      <c r="EH676" s="29"/>
      <c r="EI676" s="29"/>
      <c r="EJ676" s="29"/>
      <c r="EK676" s="29"/>
      <c r="EL676" s="29"/>
      <c r="EM676" s="29"/>
      <c r="EN676" s="29"/>
      <c r="EO676" s="29"/>
      <c r="EP676" s="29"/>
      <c r="EQ676" s="29"/>
      <c r="ER676" s="29"/>
      <c r="ES676" s="29"/>
      <c r="ET676" s="29"/>
      <c r="EU676" s="29"/>
      <c r="EV676" s="29"/>
      <c r="EW676" s="29"/>
      <c r="EX676" s="29"/>
      <c r="EY676" s="29"/>
      <c r="EZ676" s="29"/>
      <c r="FA676" s="29"/>
      <c r="FB676" s="29"/>
      <c r="FC676" s="29"/>
      <c r="FD676" s="29"/>
      <c r="FE676" s="29"/>
      <c r="FF676" s="29"/>
      <c r="FG676" s="29"/>
      <c r="FH676" s="29"/>
      <c r="FI676" s="29"/>
      <c r="FJ676" s="29"/>
      <c r="FK676" s="29"/>
      <c r="FL676" s="29"/>
      <c r="FM676" s="29"/>
      <c r="FN676" s="29"/>
    </row>
    <row r="677" spans="1:170" s="3" customFormat="1" ht="165.75" customHeight="1" x14ac:dyDescent="0.25">
      <c r="A677" s="78"/>
      <c r="B677" s="91"/>
      <c r="C677" s="100"/>
      <c r="D677" s="100"/>
      <c r="E677" s="100"/>
      <c r="F677" s="100"/>
      <c r="G677" s="100"/>
      <c r="H677" s="100"/>
      <c r="I677" s="105"/>
      <c r="J677" s="105"/>
      <c r="K677" s="17" t="s">
        <v>4</v>
      </c>
      <c r="L677" s="45">
        <v>0</v>
      </c>
      <c r="M677" s="45">
        <v>0</v>
      </c>
      <c r="N677" s="45">
        <v>0</v>
      </c>
      <c r="O677" s="45">
        <v>0</v>
      </c>
      <c r="P677" s="46">
        <v>0</v>
      </c>
      <c r="Q677" s="45">
        <v>0</v>
      </c>
      <c r="R677" s="29"/>
      <c r="S677" s="29"/>
      <c r="T677" s="29"/>
      <c r="U677" s="29"/>
      <c r="V677" s="29"/>
      <c r="W677" s="29"/>
      <c r="X677" s="29"/>
      <c r="Y677" s="29"/>
      <c r="Z677" s="29"/>
      <c r="AA677" s="29"/>
      <c r="AB677" s="29"/>
      <c r="AC677" s="29"/>
      <c r="AD677" s="29"/>
      <c r="AE677" s="29"/>
      <c r="AF677" s="29"/>
      <c r="AG677" s="29"/>
      <c r="AH677" s="29"/>
      <c r="AI677" s="29"/>
      <c r="AJ677" s="29"/>
      <c r="AK677" s="29"/>
      <c r="AL677" s="29"/>
      <c r="AM677" s="29"/>
      <c r="AN677" s="29"/>
      <c r="AO677" s="29"/>
      <c r="AP677" s="29"/>
      <c r="AQ677" s="29"/>
      <c r="AR677" s="29"/>
      <c r="AS677" s="29"/>
      <c r="AT677" s="29"/>
      <c r="AU677" s="29"/>
      <c r="AV677" s="29"/>
      <c r="AW677" s="29"/>
      <c r="AX677" s="29"/>
      <c r="AY677" s="29"/>
      <c r="AZ677" s="29"/>
      <c r="BA677" s="29"/>
      <c r="BB677" s="29"/>
      <c r="BC677" s="29"/>
      <c r="BD677" s="29"/>
      <c r="BE677" s="29"/>
      <c r="BF677" s="29"/>
      <c r="BG677" s="29"/>
      <c r="BH677" s="29"/>
      <c r="BI677" s="29"/>
      <c r="BJ677" s="29"/>
      <c r="BK677" s="29"/>
      <c r="BL677" s="29"/>
      <c r="BM677" s="29"/>
      <c r="BN677" s="29"/>
      <c r="BO677" s="29"/>
      <c r="BP677" s="29"/>
      <c r="BQ677" s="29"/>
      <c r="BR677" s="29"/>
      <c r="BS677" s="29"/>
      <c r="BT677" s="29"/>
      <c r="BU677" s="29"/>
      <c r="BV677" s="29"/>
      <c r="BW677" s="29"/>
      <c r="BX677" s="29"/>
      <c r="BY677" s="29"/>
      <c r="BZ677" s="29"/>
      <c r="CA677" s="29"/>
      <c r="CB677" s="29"/>
      <c r="CC677" s="29"/>
      <c r="CD677" s="29"/>
      <c r="CE677" s="29"/>
      <c r="CF677" s="29"/>
      <c r="CG677" s="29"/>
      <c r="CH677" s="29"/>
      <c r="CI677" s="29"/>
      <c r="CJ677" s="29"/>
      <c r="CK677" s="29"/>
      <c r="CL677" s="29"/>
      <c r="CM677" s="29"/>
      <c r="CN677" s="29"/>
      <c r="CO677" s="29"/>
      <c r="CP677" s="29"/>
      <c r="CQ677" s="29"/>
      <c r="CR677" s="29"/>
      <c r="CS677" s="29"/>
      <c r="CT677" s="29"/>
      <c r="CU677" s="29"/>
      <c r="CV677" s="29"/>
      <c r="CW677" s="29"/>
      <c r="CX677" s="29"/>
      <c r="CY677" s="29"/>
      <c r="CZ677" s="29"/>
      <c r="DA677" s="29"/>
      <c r="DB677" s="29"/>
      <c r="DC677" s="29"/>
      <c r="DD677" s="29"/>
      <c r="DE677" s="29"/>
      <c r="DF677" s="29"/>
      <c r="DG677" s="29"/>
      <c r="DH677" s="29"/>
      <c r="DI677" s="29"/>
      <c r="DJ677" s="29"/>
      <c r="DK677" s="29"/>
      <c r="DL677" s="29"/>
      <c r="DM677" s="29"/>
      <c r="DN677" s="29"/>
      <c r="DO677" s="29"/>
      <c r="DP677" s="29"/>
      <c r="DQ677" s="29"/>
      <c r="DR677" s="29"/>
      <c r="DS677" s="29"/>
      <c r="DT677" s="29"/>
      <c r="DU677" s="29"/>
      <c r="DV677" s="29"/>
      <c r="DW677" s="29"/>
      <c r="DX677" s="29"/>
      <c r="DY677" s="29"/>
      <c r="DZ677" s="29"/>
      <c r="EA677" s="29"/>
      <c r="EB677" s="29"/>
      <c r="EC677" s="29"/>
      <c r="ED677" s="29"/>
      <c r="EE677" s="29"/>
      <c r="EF677" s="29"/>
      <c r="EG677" s="29"/>
      <c r="EH677" s="29"/>
      <c r="EI677" s="29"/>
      <c r="EJ677" s="29"/>
      <c r="EK677" s="29"/>
      <c r="EL677" s="29"/>
      <c r="EM677" s="29"/>
      <c r="EN677" s="29"/>
      <c r="EO677" s="29"/>
      <c r="EP677" s="29"/>
      <c r="EQ677" s="29"/>
      <c r="ER677" s="29"/>
      <c r="ES677" s="29"/>
      <c r="ET677" s="29"/>
      <c r="EU677" s="29"/>
      <c r="EV677" s="29"/>
      <c r="EW677" s="29"/>
      <c r="EX677" s="29"/>
      <c r="EY677" s="29"/>
      <c r="EZ677" s="29"/>
      <c r="FA677" s="29"/>
      <c r="FB677" s="29"/>
      <c r="FC677" s="29"/>
      <c r="FD677" s="29"/>
      <c r="FE677" s="29"/>
      <c r="FF677" s="29"/>
      <c r="FG677" s="29"/>
      <c r="FH677" s="29"/>
      <c r="FI677" s="29"/>
      <c r="FJ677" s="29"/>
      <c r="FK677" s="29"/>
      <c r="FL677" s="29"/>
      <c r="FM677" s="29"/>
      <c r="FN677" s="29"/>
    </row>
    <row r="678" spans="1:170" s="3" customFormat="1" ht="165.75" customHeight="1" x14ac:dyDescent="0.25">
      <c r="A678" s="78"/>
      <c r="B678" s="91"/>
      <c r="C678" s="100"/>
      <c r="D678" s="100"/>
      <c r="E678" s="100"/>
      <c r="F678" s="100"/>
      <c r="G678" s="100"/>
      <c r="H678" s="100"/>
      <c r="I678" s="105"/>
      <c r="J678" s="105"/>
      <c r="K678" s="107" t="s">
        <v>21</v>
      </c>
      <c r="L678" s="108">
        <v>0</v>
      </c>
      <c r="M678" s="108">
        <v>0</v>
      </c>
      <c r="N678" s="108">
        <v>0</v>
      </c>
      <c r="O678" s="108">
        <v>0</v>
      </c>
      <c r="P678" s="109">
        <v>0</v>
      </c>
      <c r="Q678" s="73">
        <v>0</v>
      </c>
      <c r="R678" s="29"/>
      <c r="S678" s="29"/>
      <c r="T678" s="29"/>
      <c r="U678" s="29"/>
      <c r="V678" s="29"/>
      <c r="W678" s="29"/>
      <c r="X678" s="29"/>
      <c r="Y678" s="29"/>
      <c r="Z678" s="29"/>
      <c r="AA678" s="29"/>
      <c r="AB678" s="29"/>
      <c r="AC678" s="29"/>
      <c r="AD678" s="29"/>
      <c r="AE678" s="29"/>
      <c r="AF678" s="29"/>
      <c r="AG678" s="29"/>
      <c r="AH678" s="29"/>
      <c r="AI678" s="29"/>
      <c r="AJ678" s="29"/>
      <c r="AK678" s="29"/>
      <c r="AL678" s="29"/>
      <c r="AM678" s="29"/>
      <c r="AN678" s="29"/>
      <c r="AO678" s="29"/>
      <c r="AP678" s="29"/>
      <c r="AQ678" s="29"/>
      <c r="AR678" s="29"/>
      <c r="AS678" s="29"/>
      <c r="AT678" s="29"/>
      <c r="AU678" s="29"/>
      <c r="AV678" s="29"/>
      <c r="AW678" s="29"/>
      <c r="AX678" s="29"/>
      <c r="AY678" s="29"/>
      <c r="AZ678" s="29"/>
      <c r="BA678" s="29"/>
      <c r="BB678" s="29"/>
      <c r="BC678" s="29"/>
      <c r="BD678" s="29"/>
      <c r="BE678" s="29"/>
      <c r="BF678" s="29"/>
      <c r="BG678" s="29"/>
      <c r="BH678" s="29"/>
      <c r="BI678" s="29"/>
      <c r="BJ678" s="29"/>
      <c r="BK678" s="29"/>
      <c r="BL678" s="29"/>
      <c r="BM678" s="29"/>
      <c r="BN678" s="29"/>
      <c r="BO678" s="29"/>
      <c r="BP678" s="29"/>
      <c r="BQ678" s="29"/>
      <c r="BR678" s="29"/>
      <c r="BS678" s="29"/>
      <c r="BT678" s="29"/>
      <c r="BU678" s="29"/>
      <c r="BV678" s="29"/>
      <c r="BW678" s="29"/>
      <c r="BX678" s="29"/>
      <c r="BY678" s="29"/>
      <c r="BZ678" s="29"/>
      <c r="CA678" s="29"/>
      <c r="CB678" s="29"/>
      <c r="CC678" s="29"/>
      <c r="CD678" s="29"/>
      <c r="CE678" s="29"/>
      <c r="CF678" s="29"/>
      <c r="CG678" s="29"/>
      <c r="CH678" s="29"/>
      <c r="CI678" s="29"/>
      <c r="CJ678" s="29"/>
      <c r="CK678" s="29"/>
      <c r="CL678" s="29"/>
      <c r="CM678" s="29"/>
      <c r="CN678" s="29"/>
      <c r="CO678" s="29"/>
      <c r="CP678" s="29"/>
      <c r="CQ678" s="29"/>
      <c r="CR678" s="29"/>
      <c r="CS678" s="29"/>
      <c r="CT678" s="29"/>
      <c r="CU678" s="29"/>
      <c r="CV678" s="29"/>
      <c r="CW678" s="29"/>
      <c r="CX678" s="29"/>
      <c r="CY678" s="29"/>
      <c r="CZ678" s="29"/>
      <c r="DA678" s="29"/>
      <c r="DB678" s="29"/>
      <c r="DC678" s="29"/>
      <c r="DD678" s="29"/>
      <c r="DE678" s="29"/>
      <c r="DF678" s="29"/>
      <c r="DG678" s="29"/>
      <c r="DH678" s="29"/>
      <c r="DI678" s="29"/>
      <c r="DJ678" s="29"/>
      <c r="DK678" s="29"/>
      <c r="DL678" s="29"/>
      <c r="DM678" s="29"/>
      <c r="DN678" s="29"/>
      <c r="DO678" s="29"/>
      <c r="DP678" s="29"/>
      <c r="DQ678" s="29"/>
      <c r="DR678" s="29"/>
      <c r="DS678" s="29"/>
      <c r="DT678" s="29"/>
      <c r="DU678" s="29"/>
      <c r="DV678" s="29"/>
      <c r="DW678" s="29"/>
      <c r="DX678" s="29"/>
      <c r="DY678" s="29"/>
      <c r="DZ678" s="29"/>
      <c r="EA678" s="29"/>
      <c r="EB678" s="29"/>
      <c r="EC678" s="29"/>
      <c r="ED678" s="29"/>
      <c r="EE678" s="29"/>
      <c r="EF678" s="29"/>
      <c r="EG678" s="29"/>
      <c r="EH678" s="29"/>
      <c r="EI678" s="29"/>
      <c r="EJ678" s="29"/>
      <c r="EK678" s="29"/>
      <c r="EL678" s="29"/>
      <c r="EM678" s="29"/>
      <c r="EN678" s="29"/>
      <c r="EO678" s="29"/>
      <c r="EP678" s="29"/>
      <c r="EQ678" s="29"/>
      <c r="ER678" s="29"/>
      <c r="ES678" s="29"/>
      <c r="ET678" s="29"/>
      <c r="EU678" s="29"/>
      <c r="EV678" s="29"/>
      <c r="EW678" s="29"/>
      <c r="EX678" s="29"/>
      <c r="EY678" s="29"/>
      <c r="EZ678" s="29"/>
      <c r="FA678" s="29"/>
      <c r="FB678" s="29"/>
      <c r="FC678" s="29"/>
      <c r="FD678" s="29"/>
      <c r="FE678" s="29"/>
      <c r="FF678" s="29"/>
      <c r="FG678" s="29"/>
      <c r="FH678" s="29"/>
      <c r="FI678" s="29"/>
      <c r="FJ678" s="29"/>
      <c r="FK678" s="29"/>
      <c r="FL678" s="29"/>
      <c r="FM678" s="29"/>
      <c r="FN678" s="29"/>
    </row>
    <row r="679" spans="1:170" s="3" customFormat="1" ht="147" customHeight="1" x14ac:dyDescent="0.25">
      <c r="A679" s="78"/>
      <c r="B679" s="91"/>
      <c r="C679" s="100"/>
      <c r="D679" s="100"/>
      <c r="E679" s="100"/>
      <c r="F679" s="100"/>
      <c r="G679" s="100"/>
      <c r="H679" s="100"/>
      <c r="I679" s="105"/>
      <c r="J679" s="105"/>
      <c r="K679" s="107"/>
      <c r="L679" s="108"/>
      <c r="M679" s="108"/>
      <c r="N679" s="108"/>
      <c r="O679" s="108"/>
      <c r="P679" s="109"/>
      <c r="Q679" s="73"/>
      <c r="R679" s="29"/>
      <c r="S679" s="29"/>
      <c r="T679" s="29"/>
      <c r="U679" s="29"/>
      <c r="V679" s="29"/>
      <c r="W679" s="29"/>
      <c r="X679" s="29"/>
      <c r="Y679" s="29"/>
      <c r="Z679" s="29"/>
      <c r="AA679" s="29"/>
      <c r="AB679" s="29"/>
      <c r="AC679" s="29"/>
      <c r="AD679" s="29"/>
      <c r="AE679" s="29"/>
      <c r="AF679" s="29"/>
      <c r="AG679" s="29"/>
      <c r="AH679" s="29"/>
      <c r="AI679" s="29"/>
      <c r="AJ679" s="29"/>
      <c r="AK679" s="29"/>
      <c r="AL679" s="29"/>
      <c r="AM679" s="29"/>
      <c r="AN679" s="29"/>
      <c r="AO679" s="29"/>
      <c r="AP679" s="29"/>
      <c r="AQ679" s="29"/>
      <c r="AR679" s="29"/>
      <c r="AS679" s="29"/>
      <c r="AT679" s="29"/>
      <c r="AU679" s="29"/>
      <c r="AV679" s="29"/>
      <c r="AW679" s="29"/>
      <c r="AX679" s="29"/>
      <c r="AY679" s="29"/>
      <c r="AZ679" s="29"/>
      <c r="BA679" s="29"/>
      <c r="BB679" s="29"/>
      <c r="BC679" s="29"/>
      <c r="BD679" s="29"/>
      <c r="BE679" s="29"/>
      <c r="BF679" s="29"/>
      <c r="BG679" s="29"/>
      <c r="BH679" s="29"/>
      <c r="BI679" s="29"/>
      <c r="BJ679" s="29"/>
      <c r="BK679" s="29"/>
      <c r="BL679" s="29"/>
      <c r="BM679" s="29"/>
      <c r="BN679" s="29"/>
      <c r="BO679" s="29"/>
      <c r="BP679" s="29"/>
      <c r="BQ679" s="29"/>
      <c r="BR679" s="29"/>
      <c r="BS679" s="29"/>
      <c r="BT679" s="29"/>
      <c r="BU679" s="29"/>
      <c r="BV679" s="29"/>
      <c r="BW679" s="29"/>
      <c r="BX679" s="29"/>
      <c r="BY679" s="29"/>
      <c r="BZ679" s="29"/>
      <c r="CA679" s="29"/>
      <c r="CB679" s="29"/>
      <c r="CC679" s="29"/>
      <c r="CD679" s="29"/>
      <c r="CE679" s="29"/>
      <c r="CF679" s="29"/>
      <c r="CG679" s="29"/>
      <c r="CH679" s="29"/>
      <c r="CI679" s="29"/>
      <c r="CJ679" s="29"/>
      <c r="CK679" s="29"/>
      <c r="CL679" s="29"/>
      <c r="CM679" s="29"/>
      <c r="CN679" s="29"/>
      <c r="CO679" s="29"/>
      <c r="CP679" s="29"/>
      <c r="CQ679" s="29"/>
      <c r="CR679" s="29"/>
      <c r="CS679" s="29"/>
      <c r="CT679" s="29"/>
      <c r="CU679" s="29"/>
      <c r="CV679" s="29"/>
      <c r="CW679" s="29"/>
      <c r="CX679" s="29"/>
      <c r="CY679" s="29"/>
      <c r="CZ679" s="29"/>
      <c r="DA679" s="29"/>
      <c r="DB679" s="29"/>
      <c r="DC679" s="29"/>
      <c r="DD679" s="29"/>
      <c r="DE679" s="29"/>
      <c r="DF679" s="29"/>
      <c r="DG679" s="29"/>
      <c r="DH679" s="29"/>
      <c r="DI679" s="29"/>
      <c r="DJ679" s="29"/>
      <c r="DK679" s="29"/>
      <c r="DL679" s="29"/>
      <c r="DM679" s="29"/>
      <c r="DN679" s="29"/>
      <c r="DO679" s="29"/>
      <c r="DP679" s="29"/>
      <c r="DQ679" s="29"/>
      <c r="DR679" s="29"/>
      <c r="DS679" s="29"/>
      <c r="DT679" s="29"/>
      <c r="DU679" s="29"/>
      <c r="DV679" s="29"/>
      <c r="DW679" s="29"/>
      <c r="DX679" s="29"/>
      <c r="DY679" s="29"/>
      <c r="DZ679" s="29"/>
      <c r="EA679" s="29"/>
      <c r="EB679" s="29"/>
      <c r="EC679" s="29"/>
      <c r="ED679" s="29"/>
      <c r="EE679" s="29"/>
      <c r="EF679" s="29"/>
      <c r="EG679" s="29"/>
      <c r="EH679" s="29"/>
      <c r="EI679" s="29"/>
      <c r="EJ679" s="29"/>
      <c r="EK679" s="29"/>
      <c r="EL679" s="29"/>
      <c r="EM679" s="29"/>
      <c r="EN679" s="29"/>
      <c r="EO679" s="29"/>
      <c r="EP679" s="29"/>
      <c r="EQ679" s="29"/>
      <c r="ER679" s="29"/>
      <c r="ES679" s="29"/>
      <c r="ET679" s="29"/>
      <c r="EU679" s="29"/>
      <c r="EV679" s="29"/>
      <c r="EW679" s="29"/>
      <c r="EX679" s="29"/>
      <c r="EY679" s="29"/>
      <c r="EZ679" s="29"/>
      <c r="FA679" s="29"/>
      <c r="FB679" s="29"/>
      <c r="FC679" s="29"/>
      <c r="FD679" s="29"/>
      <c r="FE679" s="29"/>
      <c r="FF679" s="29"/>
      <c r="FG679" s="29"/>
      <c r="FH679" s="29"/>
      <c r="FI679" s="29"/>
      <c r="FJ679" s="29"/>
      <c r="FK679" s="29"/>
      <c r="FL679" s="29"/>
      <c r="FM679" s="29"/>
      <c r="FN679" s="29"/>
    </row>
    <row r="680" spans="1:170" s="3" customFormat="1" ht="213.75" customHeight="1" x14ac:dyDescent="0.25">
      <c r="A680" s="79"/>
      <c r="B680" s="81"/>
      <c r="C680" s="101"/>
      <c r="D680" s="101"/>
      <c r="E680" s="101"/>
      <c r="F680" s="101"/>
      <c r="G680" s="101"/>
      <c r="H680" s="101"/>
      <c r="I680" s="106"/>
      <c r="J680" s="106"/>
      <c r="K680" s="65" t="s">
        <v>5</v>
      </c>
      <c r="L680" s="45">
        <v>0</v>
      </c>
      <c r="M680" s="45">
        <v>0</v>
      </c>
      <c r="N680" s="45">
        <v>0</v>
      </c>
      <c r="O680" s="45">
        <v>0</v>
      </c>
      <c r="P680" s="46">
        <v>0</v>
      </c>
      <c r="Q680" s="45">
        <v>0</v>
      </c>
      <c r="R680" s="29"/>
      <c r="S680" s="29"/>
      <c r="T680" s="29"/>
      <c r="U680" s="29"/>
      <c r="V680" s="29"/>
      <c r="W680" s="29"/>
      <c r="X680" s="29"/>
      <c r="Y680" s="29"/>
      <c r="Z680" s="29"/>
      <c r="AA680" s="29"/>
      <c r="AB680" s="29"/>
      <c r="AC680" s="29"/>
      <c r="AD680" s="29"/>
      <c r="AE680" s="29"/>
      <c r="AF680" s="29"/>
      <c r="AG680" s="29"/>
      <c r="AH680" s="29"/>
      <c r="AI680" s="29"/>
      <c r="AJ680" s="29"/>
      <c r="AK680" s="29"/>
      <c r="AL680" s="29"/>
      <c r="AM680" s="29"/>
      <c r="AN680" s="29"/>
      <c r="AO680" s="29"/>
      <c r="AP680" s="29"/>
      <c r="AQ680" s="29"/>
      <c r="AR680" s="29"/>
      <c r="AS680" s="29"/>
      <c r="AT680" s="29"/>
      <c r="AU680" s="29"/>
      <c r="AV680" s="29"/>
      <c r="AW680" s="29"/>
      <c r="AX680" s="29"/>
      <c r="AY680" s="29"/>
      <c r="AZ680" s="29"/>
      <c r="BA680" s="29"/>
      <c r="BB680" s="29"/>
      <c r="BC680" s="29"/>
      <c r="BD680" s="29"/>
      <c r="BE680" s="29"/>
      <c r="BF680" s="29"/>
      <c r="BG680" s="29"/>
      <c r="BH680" s="29"/>
      <c r="BI680" s="29"/>
      <c r="BJ680" s="29"/>
      <c r="BK680" s="29"/>
      <c r="BL680" s="29"/>
      <c r="BM680" s="29"/>
      <c r="BN680" s="29"/>
      <c r="BO680" s="29"/>
      <c r="BP680" s="29"/>
      <c r="BQ680" s="29"/>
      <c r="BR680" s="29"/>
      <c r="BS680" s="29"/>
      <c r="BT680" s="29"/>
      <c r="BU680" s="29"/>
      <c r="BV680" s="29"/>
      <c r="BW680" s="29"/>
      <c r="BX680" s="29"/>
      <c r="BY680" s="29"/>
      <c r="BZ680" s="29"/>
      <c r="CA680" s="29"/>
      <c r="CB680" s="29"/>
      <c r="CC680" s="29"/>
      <c r="CD680" s="29"/>
      <c r="CE680" s="29"/>
      <c r="CF680" s="29"/>
      <c r="CG680" s="29"/>
      <c r="CH680" s="29"/>
      <c r="CI680" s="29"/>
      <c r="CJ680" s="29"/>
      <c r="CK680" s="29"/>
      <c r="CL680" s="29"/>
      <c r="CM680" s="29"/>
      <c r="CN680" s="29"/>
      <c r="CO680" s="29"/>
      <c r="CP680" s="29"/>
      <c r="CQ680" s="29"/>
      <c r="CR680" s="29"/>
      <c r="CS680" s="29"/>
      <c r="CT680" s="29"/>
      <c r="CU680" s="29"/>
      <c r="CV680" s="29"/>
      <c r="CW680" s="29"/>
      <c r="CX680" s="29"/>
      <c r="CY680" s="29"/>
      <c r="CZ680" s="29"/>
      <c r="DA680" s="29"/>
      <c r="DB680" s="29"/>
      <c r="DC680" s="29"/>
      <c r="DD680" s="29"/>
      <c r="DE680" s="29"/>
      <c r="DF680" s="29"/>
      <c r="DG680" s="29"/>
      <c r="DH680" s="29"/>
      <c r="DI680" s="29"/>
      <c r="DJ680" s="29"/>
      <c r="DK680" s="29"/>
      <c r="DL680" s="29"/>
      <c r="DM680" s="29"/>
      <c r="DN680" s="29"/>
      <c r="DO680" s="29"/>
      <c r="DP680" s="29"/>
      <c r="DQ680" s="29"/>
      <c r="DR680" s="29"/>
      <c r="DS680" s="29"/>
      <c r="DT680" s="29"/>
      <c r="DU680" s="29"/>
      <c r="DV680" s="29"/>
      <c r="DW680" s="29"/>
      <c r="DX680" s="29"/>
      <c r="DY680" s="29"/>
      <c r="DZ680" s="29"/>
      <c r="EA680" s="29"/>
      <c r="EB680" s="29"/>
      <c r="EC680" s="29"/>
      <c r="ED680" s="29"/>
      <c r="EE680" s="29"/>
      <c r="EF680" s="29"/>
      <c r="EG680" s="29"/>
      <c r="EH680" s="29"/>
      <c r="EI680" s="29"/>
      <c r="EJ680" s="29"/>
      <c r="EK680" s="29"/>
      <c r="EL680" s="29"/>
      <c r="EM680" s="29"/>
      <c r="EN680" s="29"/>
      <c r="EO680" s="29"/>
      <c r="EP680" s="29"/>
      <c r="EQ680" s="29"/>
      <c r="ER680" s="29"/>
      <c r="ES680" s="29"/>
      <c r="ET680" s="29"/>
      <c r="EU680" s="29"/>
      <c r="EV680" s="29"/>
      <c r="EW680" s="29"/>
      <c r="EX680" s="29"/>
      <c r="EY680" s="29"/>
      <c r="EZ680" s="29"/>
      <c r="FA680" s="29"/>
      <c r="FB680" s="29"/>
      <c r="FC680" s="29"/>
      <c r="FD680" s="29"/>
      <c r="FE680" s="29"/>
      <c r="FF680" s="29"/>
      <c r="FG680" s="29"/>
      <c r="FH680" s="29"/>
      <c r="FI680" s="29"/>
      <c r="FJ680" s="29"/>
      <c r="FK680" s="29"/>
      <c r="FL680" s="29"/>
      <c r="FM680" s="29"/>
      <c r="FN680" s="29"/>
    </row>
    <row r="681" spans="1:170" s="3" customFormat="1" ht="302.25" customHeight="1" x14ac:dyDescent="0.25">
      <c r="A681" s="77" t="s">
        <v>117</v>
      </c>
      <c r="B681" s="80" t="s">
        <v>24</v>
      </c>
      <c r="C681" s="99">
        <f>SUM(D681:H685)</f>
        <v>115</v>
      </c>
      <c r="D681" s="99">
        <v>20</v>
      </c>
      <c r="E681" s="99">
        <v>20</v>
      </c>
      <c r="F681" s="99">
        <v>25</v>
      </c>
      <c r="G681" s="99">
        <v>25</v>
      </c>
      <c r="H681" s="99">
        <v>25</v>
      </c>
      <c r="I681" s="104" t="s">
        <v>406</v>
      </c>
      <c r="J681" s="104" t="s">
        <v>133</v>
      </c>
      <c r="K681" s="17" t="s">
        <v>9</v>
      </c>
      <c r="L681" s="45">
        <v>0</v>
      </c>
      <c r="M681" s="45">
        <v>0</v>
      </c>
      <c r="N681" s="45">
        <v>0</v>
      </c>
      <c r="O681" s="45">
        <v>0</v>
      </c>
      <c r="P681" s="46">
        <v>0</v>
      </c>
      <c r="Q681" s="45">
        <v>0</v>
      </c>
      <c r="R681" s="29"/>
      <c r="S681" s="29"/>
      <c r="T681" s="29"/>
      <c r="U681" s="29"/>
      <c r="V681" s="29"/>
      <c r="W681" s="29"/>
      <c r="X681" s="29"/>
      <c r="Y681" s="29"/>
      <c r="Z681" s="29"/>
      <c r="AA681" s="29"/>
      <c r="AB681" s="29"/>
      <c r="AC681" s="29"/>
      <c r="AD681" s="29"/>
      <c r="AE681" s="29"/>
      <c r="AF681" s="29"/>
      <c r="AG681" s="29"/>
      <c r="AH681" s="29"/>
      <c r="AI681" s="29"/>
      <c r="AJ681" s="29"/>
      <c r="AK681" s="29"/>
      <c r="AL681" s="29"/>
      <c r="AM681" s="29"/>
      <c r="AN681" s="29"/>
      <c r="AO681" s="29"/>
      <c r="AP681" s="29"/>
      <c r="AQ681" s="29"/>
      <c r="AR681" s="29"/>
      <c r="AS681" s="29"/>
      <c r="AT681" s="29"/>
      <c r="AU681" s="29"/>
      <c r="AV681" s="29"/>
      <c r="AW681" s="29"/>
      <c r="AX681" s="29"/>
      <c r="AY681" s="29"/>
      <c r="AZ681" s="29"/>
      <c r="BA681" s="29"/>
      <c r="BB681" s="29"/>
      <c r="BC681" s="29"/>
      <c r="BD681" s="29"/>
      <c r="BE681" s="29"/>
      <c r="BF681" s="29"/>
      <c r="BG681" s="29"/>
      <c r="BH681" s="29"/>
      <c r="BI681" s="29"/>
      <c r="BJ681" s="29"/>
      <c r="BK681" s="29"/>
      <c r="BL681" s="29"/>
      <c r="BM681" s="29"/>
      <c r="BN681" s="29"/>
      <c r="BO681" s="29"/>
      <c r="BP681" s="29"/>
      <c r="BQ681" s="29"/>
      <c r="BR681" s="29"/>
      <c r="BS681" s="29"/>
      <c r="BT681" s="29"/>
      <c r="BU681" s="29"/>
      <c r="BV681" s="29"/>
      <c r="BW681" s="29"/>
      <c r="BX681" s="29"/>
      <c r="BY681" s="29"/>
      <c r="BZ681" s="29"/>
      <c r="CA681" s="29"/>
      <c r="CB681" s="29"/>
      <c r="CC681" s="29"/>
      <c r="CD681" s="29"/>
      <c r="CE681" s="29"/>
      <c r="CF681" s="29"/>
      <c r="CG681" s="29"/>
      <c r="CH681" s="29"/>
      <c r="CI681" s="29"/>
      <c r="CJ681" s="29"/>
      <c r="CK681" s="29"/>
      <c r="CL681" s="29"/>
      <c r="CM681" s="29"/>
      <c r="CN681" s="29"/>
      <c r="CO681" s="29"/>
      <c r="CP681" s="29"/>
      <c r="CQ681" s="29"/>
      <c r="CR681" s="29"/>
      <c r="CS681" s="29"/>
      <c r="CT681" s="29"/>
      <c r="CU681" s="29"/>
      <c r="CV681" s="29"/>
      <c r="CW681" s="29"/>
      <c r="CX681" s="29"/>
      <c r="CY681" s="29"/>
      <c r="CZ681" s="29"/>
      <c r="DA681" s="29"/>
      <c r="DB681" s="29"/>
      <c r="DC681" s="29"/>
      <c r="DD681" s="29"/>
      <c r="DE681" s="29"/>
      <c r="DF681" s="29"/>
      <c r="DG681" s="29"/>
      <c r="DH681" s="29"/>
      <c r="DI681" s="29"/>
      <c r="DJ681" s="29"/>
      <c r="DK681" s="29"/>
      <c r="DL681" s="29"/>
      <c r="DM681" s="29"/>
      <c r="DN681" s="29"/>
      <c r="DO681" s="29"/>
      <c r="DP681" s="29"/>
      <c r="DQ681" s="29"/>
      <c r="DR681" s="29"/>
      <c r="DS681" s="29"/>
      <c r="DT681" s="29"/>
      <c r="DU681" s="29"/>
      <c r="DV681" s="29"/>
      <c r="DW681" s="29"/>
      <c r="DX681" s="29"/>
      <c r="DY681" s="29"/>
      <c r="DZ681" s="29"/>
      <c r="EA681" s="29"/>
      <c r="EB681" s="29"/>
      <c r="EC681" s="29"/>
      <c r="ED681" s="29"/>
      <c r="EE681" s="29"/>
      <c r="EF681" s="29"/>
      <c r="EG681" s="29"/>
      <c r="EH681" s="29"/>
      <c r="EI681" s="29"/>
      <c r="EJ681" s="29"/>
      <c r="EK681" s="29"/>
      <c r="EL681" s="29"/>
      <c r="EM681" s="29"/>
      <c r="EN681" s="29"/>
      <c r="EO681" s="29"/>
      <c r="EP681" s="29"/>
      <c r="EQ681" s="29"/>
      <c r="ER681" s="29"/>
      <c r="ES681" s="29"/>
      <c r="ET681" s="29"/>
      <c r="EU681" s="29"/>
      <c r="EV681" s="29"/>
      <c r="EW681" s="29"/>
      <c r="EX681" s="29"/>
      <c r="EY681" s="29"/>
      <c r="EZ681" s="29"/>
      <c r="FA681" s="29"/>
      <c r="FB681" s="29"/>
      <c r="FC681" s="29"/>
      <c r="FD681" s="29"/>
      <c r="FE681" s="29"/>
      <c r="FF681" s="29"/>
      <c r="FG681" s="29"/>
      <c r="FH681" s="29"/>
      <c r="FI681" s="29"/>
      <c r="FJ681" s="29"/>
      <c r="FK681" s="29"/>
      <c r="FL681" s="29"/>
      <c r="FM681" s="29"/>
      <c r="FN681" s="29"/>
    </row>
    <row r="682" spans="1:170" s="3" customFormat="1" ht="213.75" customHeight="1" x14ac:dyDescent="0.25">
      <c r="A682" s="78"/>
      <c r="B682" s="91"/>
      <c r="C682" s="100"/>
      <c r="D682" s="100"/>
      <c r="E682" s="100"/>
      <c r="F682" s="100"/>
      <c r="G682" s="100"/>
      <c r="H682" s="100"/>
      <c r="I682" s="105"/>
      <c r="J682" s="105"/>
      <c r="K682" s="17" t="s">
        <v>4</v>
      </c>
      <c r="L682" s="45">
        <v>0</v>
      </c>
      <c r="M682" s="45">
        <v>0</v>
      </c>
      <c r="N682" s="45">
        <v>0</v>
      </c>
      <c r="O682" s="45">
        <v>0</v>
      </c>
      <c r="P682" s="46">
        <v>0</v>
      </c>
      <c r="Q682" s="45">
        <v>0</v>
      </c>
      <c r="R682" s="29"/>
      <c r="S682" s="29"/>
      <c r="T682" s="29"/>
      <c r="U682" s="29"/>
      <c r="V682" s="29"/>
      <c r="W682" s="29"/>
      <c r="X682" s="29"/>
      <c r="Y682" s="29"/>
      <c r="Z682" s="29"/>
      <c r="AA682" s="29"/>
      <c r="AB682" s="29"/>
      <c r="AC682" s="29"/>
      <c r="AD682" s="29"/>
      <c r="AE682" s="29"/>
      <c r="AF682" s="29"/>
      <c r="AG682" s="29"/>
      <c r="AH682" s="29"/>
      <c r="AI682" s="29"/>
      <c r="AJ682" s="29"/>
      <c r="AK682" s="29"/>
      <c r="AL682" s="29"/>
      <c r="AM682" s="29"/>
      <c r="AN682" s="29"/>
      <c r="AO682" s="29"/>
      <c r="AP682" s="29"/>
      <c r="AQ682" s="29"/>
      <c r="AR682" s="29"/>
      <c r="AS682" s="29"/>
      <c r="AT682" s="29"/>
      <c r="AU682" s="29"/>
      <c r="AV682" s="29"/>
      <c r="AW682" s="29"/>
      <c r="AX682" s="29"/>
      <c r="AY682" s="29"/>
      <c r="AZ682" s="29"/>
      <c r="BA682" s="29"/>
      <c r="BB682" s="29"/>
      <c r="BC682" s="29"/>
      <c r="BD682" s="29"/>
      <c r="BE682" s="29"/>
      <c r="BF682" s="29"/>
      <c r="BG682" s="29"/>
      <c r="BH682" s="29"/>
      <c r="BI682" s="29"/>
      <c r="BJ682" s="29"/>
      <c r="BK682" s="29"/>
      <c r="BL682" s="29"/>
      <c r="BM682" s="29"/>
      <c r="BN682" s="29"/>
      <c r="BO682" s="29"/>
      <c r="BP682" s="29"/>
      <c r="BQ682" s="29"/>
      <c r="BR682" s="29"/>
      <c r="BS682" s="29"/>
      <c r="BT682" s="29"/>
      <c r="BU682" s="29"/>
      <c r="BV682" s="29"/>
      <c r="BW682" s="29"/>
      <c r="BX682" s="29"/>
      <c r="BY682" s="29"/>
      <c r="BZ682" s="29"/>
      <c r="CA682" s="29"/>
      <c r="CB682" s="29"/>
      <c r="CC682" s="29"/>
      <c r="CD682" s="29"/>
      <c r="CE682" s="29"/>
      <c r="CF682" s="29"/>
      <c r="CG682" s="29"/>
      <c r="CH682" s="29"/>
      <c r="CI682" s="29"/>
      <c r="CJ682" s="29"/>
      <c r="CK682" s="29"/>
      <c r="CL682" s="29"/>
      <c r="CM682" s="29"/>
      <c r="CN682" s="29"/>
      <c r="CO682" s="29"/>
      <c r="CP682" s="29"/>
      <c r="CQ682" s="29"/>
      <c r="CR682" s="29"/>
      <c r="CS682" s="29"/>
      <c r="CT682" s="29"/>
      <c r="CU682" s="29"/>
      <c r="CV682" s="29"/>
      <c r="CW682" s="29"/>
      <c r="CX682" s="29"/>
      <c r="CY682" s="29"/>
      <c r="CZ682" s="29"/>
      <c r="DA682" s="29"/>
      <c r="DB682" s="29"/>
      <c r="DC682" s="29"/>
      <c r="DD682" s="29"/>
      <c r="DE682" s="29"/>
      <c r="DF682" s="29"/>
      <c r="DG682" s="29"/>
      <c r="DH682" s="29"/>
      <c r="DI682" s="29"/>
      <c r="DJ682" s="29"/>
      <c r="DK682" s="29"/>
      <c r="DL682" s="29"/>
      <c r="DM682" s="29"/>
      <c r="DN682" s="29"/>
      <c r="DO682" s="29"/>
      <c r="DP682" s="29"/>
      <c r="DQ682" s="29"/>
      <c r="DR682" s="29"/>
      <c r="DS682" s="29"/>
      <c r="DT682" s="29"/>
      <c r="DU682" s="29"/>
      <c r="DV682" s="29"/>
      <c r="DW682" s="29"/>
      <c r="DX682" s="29"/>
      <c r="DY682" s="29"/>
      <c r="DZ682" s="29"/>
      <c r="EA682" s="29"/>
      <c r="EB682" s="29"/>
      <c r="EC682" s="29"/>
      <c r="ED682" s="29"/>
      <c r="EE682" s="29"/>
      <c r="EF682" s="29"/>
      <c r="EG682" s="29"/>
      <c r="EH682" s="29"/>
      <c r="EI682" s="29"/>
      <c r="EJ682" s="29"/>
      <c r="EK682" s="29"/>
      <c r="EL682" s="29"/>
      <c r="EM682" s="29"/>
      <c r="EN682" s="29"/>
      <c r="EO682" s="29"/>
      <c r="EP682" s="29"/>
      <c r="EQ682" s="29"/>
      <c r="ER682" s="29"/>
      <c r="ES682" s="29"/>
      <c r="ET682" s="29"/>
      <c r="EU682" s="29"/>
      <c r="EV682" s="29"/>
      <c r="EW682" s="29"/>
      <c r="EX682" s="29"/>
      <c r="EY682" s="29"/>
      <c r="EZ682" s="29"/>
      <c r="FA682" s="29"/>
      <c r="FB682" s="29"/>
      <c r="FC682" s="29"/>
      <c r="FD682" s="29"/>
      <c r="FE682" s="29"/>
      <c r="FF682" s="29"/>
      <c r="FG682" s="29"/>
      <c r="FH682" s="29"/>
      <c r="FI682" s="29"/>
      <c r="FJ682" s="29"/>
      <c r="FK682" s="29"/>
      <c r="FL682" s="29"/>
      <c r="FM682" s="29"/>
      <c r="FN682" s="29"/>
    </row>
    <row r="683" spans="1:170" s="3" customFormat="1" ht="288.75" customHeight="1" x14ac:dyDescent="0.25">
      <c r="A683" s="78"/>
      <c r="B683" s="91"/>
      <c r="C683" s="100"/>
      <c r="D683" s="100"/>
      <c r="E683" s="100"/>
      <c r="F683" s="100"/>
      <c r="G683" s="100"/>
      <c r="H683" s="100"/>
      <c r="I683" s="105"/>
      <c r="J683" s="105"/>
      <c r="K683" s="107" t="s">
        <v>21</v>
      </c>
      <c r="L683" s="108">
        <v>0</v>
      </c>
      <c r="M683" s="108">
        <v>0</v>
      </c>
      <c r="N683" s="108">
        <v>0</v>
      </c>
      <c r="O683" s="108">
        <v>0</v>
      </c>
      <c r="P683" s="109">
        <v>0</v>
      </c>
      <c r="Q683" s="73">
        <v>0</v>
      </c>
      <c r="R683" s="29"/>
      <c r="S683" s="29"/>
      <c r="T683" s="29"/>
      <c r="U683" s="29"/>
      <c r="V683" s="29"/>
      <c r="W683" s="29"/>
      <c r="X683" s="29"/>
      <c r="Y683" s="29"/>
      <c r="Z683" s="29"/>
      <c r="AA683" s="29"/>
      <c r="AB683" s="29"/>
      <c r="AC683" s="29"/>
      <c r="AD683" s="29"/>
      <c r="AE683" s="29"/>
      <c r="AF683" s="29"/>
      <c r="AG683" s="29"/>
      <c r="AH683" s="29"/>
      <c r="AI683" s="29"/>
      <c r="AJ683" s="29"/>
      <c r="AK683" s="29"/>
      <c r="AL683" s="29"/>
      <c r="AM683" s="29"/>
      <c r="AN683" s="29"/>
      <c r="AO683" s="29"/>
      <c r="AP683" s="29"/>
      <c r="AQ683" s="29"/>
      <c r="AR683" s="29"/>
      <c r="AS683" s="29"/>
      <c r="AT683" s="29"/>
      <c r="AU683" s="29"/>
      <c r="AV683" s="29"/>
      <c r="AW683" s="29"/>
      <c r="AX683" s="29"/>
      <c r="AY683" s="29"/>
      <c r="AZ683" s="29"/>
      <c r="BA683" s="29"/>
      <c r="BB683" s="29"/>
      <c r="BC683" s="29"/>
      <c r="BD683" s="29"/>
      <c r="BE683" s="29"/>
      <c r="BF683" s="29"/>
      <c r="BG683" s="29"/>
      <c r="BH683" s="29"/>
      <c r="BI683" s="29"/>
      <c r="BJ683" s="29"/>
      <c r="BK683" s="29"/>
      <c r="BL683" s="29"/>
      <c r="BM683" s="29"/>
      <c r="BN683" s="29"/>
      <c r="BO683" s="29"/>
      <c r="BP683" s="29"/>
      <c r="BQ683" s="29"/>
      <c r="BR683" s="29"/>
      <c r="BS683" s="29"/>
      <c r="BT683" s="29"/>
      <c r="BU683" s="29"/>
      <c r="BV683" s="29"/>
      <c r="BW683" s="29"/>
      <c r="BX683" s="29"/>
      <c r="BY683" s="29"/>
      <c r="BZ683" s="29"/>
      <c r="CA683" s="29"/>
      <c r="CB683" s="29"/>
      <c r="CC683" s="29"/>
      <c r="CD683" s="29"/>
      <c r="CE683" s="29"/>
      <c r="CF683" s="29"/>
      <c r="CG683" s="29"/>
      <c r="CH683" s="29"/>
      <c r="CI683" s="29"/>
      <c r="CJ683" s="29"/>
      <c r="CK683" s="29"/>
      <c r="CL683" s="29"/>
      <c r="CM683" s="29"/>
      <c r="CN683" s="29"/>
      <c r="CO683" s="29"/>
      <c r="CP683" s="29"/>
      <c r="CQ683" s="29"/>
      <c r="CR683" s="29"/>
      <c r="CS683" s="29"/>
      <c r="CT683" s="29"/>
      <c r="CU683" s="29"/>
      <c r="CV683" s="29"/>
      <c r="CW683" s="29"/>
      <c r="CX683" s="29"/>
      <c r="CY683" s="29"/>
      <c r="CZ683" s="29"/>
      <c r="DA683" s="29"/>
      <c r="DB683" s="29"/>
      <c r="DC683" s="29"/>
      <c r="DD683" s="29"/>
      <c r="DE683" s="29"/>
      <c r="DF683" s="29"/>
      <c r="DG683" s="29"/>
      <c r="DH683" s="29"/>
      <c r="DI683" s="29"/>
      <c r="DJ683" s="29"/>
      <c r="DK683" s="29"/>
      <c r="DL683" s="29"/>
      <c r="DM683" s="29"/>
      <c r="DN683" s="29"/>
      <c r="DO683" s="29"/>
      <c r="DP683" s="29"/>
      <c r="DQ683" s="29"/>
      <c r="DR683" s="29"/>
      <c r="DS683" s="29"/>
      <c r="DT683" s="29"/>
      <c r="DU683" s="29"/>
      <c r="DV683" s="29"/>
      <c r="DW683" s="29"/>
      <c r="DX683" s="29"/>
      <c r="DY683" s="29"/>
      <c r="DZ683" s="29"/>
      <c r="EA683" s="29"/>
      <c r="EB683" s="29"/>
      <c r="EC683" s="29"/>
      <c r="ED683" s="29"/>
      <c r="EE683" s="29"/>
      <c r="EF683" s="29"/>
      <c r="EG683" s="29"/>
      <c r="EH683" s="29"/>
      <c r="EI683" s="29"/>
      <c r="EJ683" s="29"/>
      <c r="EK683" s="29"/>
      <c r="EL683" s="29"/>
      <c r="EM683" s="29"/>
      <c r="EN683" s="29"/>
      <c r="EO683" s="29"/>
      <c r="EP683" s="29"/>
      <c r="EQ683" s="29"/>
      <c r="ER683" s="29"/>
      <c r="ES683" s="29"/>
      <c r="ET683" s="29"/>
      <c r="EU683" s="29"/>
      <c r="EV683" s="29"/>
      <c r="EW683" s="29"/>
      <c r="EX683" s="29"/>
      <c r="EY683" s="29"/>
      <c r="EZ683" s="29"/>
      <c r="FA683" s="29"/>
      <c r="FB683" s="29"/>
      <c r="FC683" s="29"/>
      <c r="FD683" s="29"/>
      <c r="FE683" s="29"/>
      <c r="FF683" s="29"/>
      <c r="FG683" s="29"/>
      <c r="FH683" s="29"/>
      <c r="FI683" s="29"/>
      <c r="FJ683" s="29"/>
      <c r="FK683" s="29"/>
      <c r="FL683" s="29"/>
      <c r="FM683" s="29"/>
      <c r="FN683" s="29"/>
    </row>
    <row r="684" spans="1:170" s="3" customFormat="1" ht="372" customHeight="1" x14ac:dyDescent="0.25">
      <c r="A684" s="78"/>
      <c r="B684" s="91"/>
      <c r="C684" s="100"/>
      <c r="D684" s="100"/>
      <c r="E684" s="100"/>
      <c r="F684" s="100"/>
      <c r="G684" s="100"/>
      <c r="H684" s="100"/>
      <c r="I684" s="105"/>
      <c r="J684" s="105"/>
      <c r="K684" s="107"/>
      <c r="L684" s="108"/>
      <c r="M684" s="108"/>
      <c r="N684" s="108"/>
      <c r="O684" s="108"/>
      <c r="P684" s="109"/>
      <c r="Q684" s="73"/>
      <c r="R684" s="29"/>
      <c r="S684" s="29"/>
      <c r="T684" s="29"/>
      <c r="U684" s="29"/>
      <c r="V684" s="29"/>
      <c r="W684" s="29"/>
      <c r="X684" s="29"/>
      <c r="Y684" s="29"/>
      <c r="Z684" s="29"/>
      <c r="AA684" s="29"/>
      <c r="AB684" s="29"/>
      <c r="AC684" s="29"/>
      <c r="AD684" s="29"/>
      <c r="AE684" s="29"/>
      <c r="AF684" s="29"/>
      <c r="AG684" s="29"/>
      <c r="AH684" s="29"/>
      <c r="AI684" s="29"/>
      <c r="AJ684" s="29"/>
      <c r="AK684" s="29"/>
      <c r="AL684" s="29"/>
      <c r="AM684" s="29"/>
      <c r="AN684" s="29"/>
      <c r="AO684" s="29"/>
      <c r="AP684" s="29"/>
      <c r="AQ684" s="29"/>
      <c r="AR684" s="29"/>
      <c r="AS684" s="29"/>
      <c r="AT684" s="29"/>
      <c r="AU684" s="29"/>
      <c r="AV684" s="29"/>
      <c r="AW684" s="29"/>
      <c r="AX684" s="29"/>
      <c r="AY684" s="29"/>
      <c r="AZ684" s="29"/>
      <c r="BA684" s="29"/>
      <c r="BB684" s="29"/>
      <c r="BC684" s="29"/>
      <c r="BD684" s="29"/>
      <c r="BE684" s="29"/>
      <c r="BF684" s="29"/>
      <c r="BG684" s="29"/>
      <c r="BH684" s="29"/>
      <c r="BI684" s="29"/>
      <c r="BJ684" s="29"/>
      <c r="BK684" s="29"/>
      <c r="BL684" s="29"/>
      <c r="BM684" s="29"/>
      <c r="BN684" s="29"/>
      <c r="BO684" s="29"/>
      <c r="BP684" s="29"/>
      <c r="BQ684" s="29"/>
      <c r="BR684" s="29"/>
      <c r="BS684" s="29"/>
      <c r="BT684" s="29"/>
      <c r="BU684" s="29"/>
      <c r="BV684" s="29"/>
      <c r="BW684" s="29"/>
      <c r="BX684" s="29"/>
      <c r="BY684" s="29"/>
      <c r="BZ684" s="29"/>
      <c r="CA684" s="29"/>
      <c r="CB684" s="29"/>
      <c r="CC684" s="29"/>
      <c r="CD684" s="29"/>
      <c r="CE684" s="29"/>
      <c r="CF684" s="29"/>
      <c r="CG684" s="29"/>
      <c r="CH684" s="29"/>
      <c r="CI684" s="29"/>
      <c r="CJ684" s="29"/>
      <c r="CK684" s="29"/>
      <c r="CL684" s="29"/>
      <c r="CM684" s="29"/>
      <c r="CN684" s="29"/>
      <c r="CO684" s="29"/>
      <c r="CP684" s="29"/>
      <c r="CQ684" s="29"/>
      <c r="CR684" s="29"/>
      <c r="CS684" s="29"/>
      <c r="CT684" s="29"/>
      <c r="CU684" s="29"/>
      <c r="CV684" s="29"/>
      <c r="CW684" s="29"/>
      <c r="CX684" s="29"/>
      <c r="CY684" s="29"/>
      <c r="CZ684" s="29"/>
      <c r="DA684" s="29"/>
      <c r="DB684" s="29"/>
      <c r="DC684" s="29"/>
      <c r="DD684" s="29"/>
      <c r="DE684" s="29"/>
      <c r="DF684" s="29"/>
      <c r="DG684" s="29"/>
      <c r="DH684" s="29"/>
      <c r="DI684" s="29"/>
      <c r="DJ684" s="29"/>
      <c r="DK684" s="29"/>
      <c r="DL684" s="29"/>
      <c r="DM684" s="29"/>
      <c r="DN684" s="29"/>
      <c r="DO684" s="29"/>
      <c r="DP684" s="29"/>
      <c r="DQ684" s="29"/>
      <c r="DR684" s="29"/>
      <c r="DS684" s="29"/>
      <c r="DT684" s="29"/>
      <c r="DU684" s="29"/>
      <c r="DV684" s="29"/>
      <c r="DW684" s="29"/>
      <c r="DX684" s="29"/>
      <c r="DY684" s="29"/>
      <c r="DZ684" s="29"/>
      <c r="EA684" s="29"/>
      <c r="EB684" s="29"/>
      <c r="EC684" s="29"/>
      <c r="ED684" s="29"/>
      <c r="EE684" s="29"/>
      <c r="EF684" s="29"/>
      <c r="EG684" s="29"/>
      <c r="EH684" s="29"/>
      <c r="EI684" s="29"/>
      <c r="EJ684" s="29"/>
      <c r="EK684" s="29"/>
      <c r="EL684" s="29"/>
      <c r="EM684" s="29"/>
      <c r="EN684" s="29"/>
      <c r="EO684" s="29"/>
      <c r="EP684" s="29"/>
      <c r="EQ684" s="29"/>
      <c r="ER684" s="29"/>
      <c r="ES684" s="29"/>
      <c r="ET684" s="29"/>
      <c r="EU684" s="29"/>
      <c r="EV684" s="29"/>
      <c r="EW684" s="29"/>
      <c r="EX684" s="29"/>
      <c r="EY684" s="29"/>
      <c r="EZ684" s="29"/>
      <c r="FA684" s="29"/>
      <c r="FB684" s="29"/>
      <c r="FC684" s="29"/>
      <c r="FD684" s="29"/>
      <c r="FE684" s="29"/>
      <c r="FF684" s="29"/>
      <c r="FG684" s="29"/>
      <c r="FH684" s="29"/>
      <c r="FI684" s="29"/>
      <c r="FJ684" s="29"/>
      <c r="FK684" s="29"/>
      <c r="FL684" s="29"/>
      <c r="FM684" s="29"/>
      <c r="FN684" s="29"/>
    </row>
    <row r="685" spans="1:170" s="3" customFormat="1" ht="406.5" customHeight="1" x14ac:dyDescent="0.25">
      <c r="A685" s="79"/>
      <c r="B685" s="81"/>
      <c r="C685" s="101"/>
      <c r="D685" s="101"/>
      <c r="E685" s="101"/>
      <c r="F685" s="101"/>
      <c r="G685" s="101"/>
      <c r="H685" s="101"/>
      <c r="I685" s="106"/>
      <c r="J685" s="106"/>
      <c r="K685" s="65" t="s">
        <v>5</v>
      </c>
      <c r="L685" s="45">
        <f>SUM(M685:Q685)</f>
        <v>75</v>
      </c>
      <c r="M685" s="45">
        <v>15</v>
      </c>
      <c r="N685" s="45">
        <v>15</v>
      </c>
      <c r="O685" s="45">
        <v>15</v>
      </c>
      <c r="P685" s="46">
        <v>15</v>
      </c>
      <c r="Q685" s="45">
        <v>15</v>
      </c>
      <c r="R685" s="29"/>
      <c r="S685" s="29"/>
      <c r="T685" s="29"/>
      <c r="U685" s="29"/>
      <c r="V685" s="29"/>
      <c r="W685" s="29"/>
      <c r="X685" s="29"/>
      <c r="Y685" s="29"/>
      <c r="Z685" s="29"/>
      <c r="AA685" s="29"/>
      <c r="AB685" s="29"/>
      <c r="AC685" s="29"/>
      <c r="AD685" s="29"/>
      <c r="AE685" s="29"/>
      <c r="AF685" s="29"/>
      <c r="AG685" s="29"/>
      <c r="AH685" s="29"/>
      <c r="AI685" s="29"/>
      <c r="AJ685" s="29"/>
      <c r="AK685" s="29"/>
      <c r="AL685" s="29"/>
      <c r="AM685" s="29"/>
      <c r="AN685" s="29"/>
      <c r="AO685" s="29"/>
      <c r="AP685" s="29"/>
      <c r="AQ685" s="29"/>
      <c r="AR685" s="29"/>
      <c r="AS685" s="29"/>
      <c r="AT685" s="29"/>
      <c r="AU685" s="29"/>
      <c r="AV685" s="29"/>
      <c r="AW685" s="29"/>
      <c r="AX685" s="29"/>
      <c r="AY685" s="29"/>
      <c r="AZ685" s="29"/>
      <c r="BA685" s="29"/>
      <c r="BB685" s="29"/>
      <c r="BC685" s="29"/>
      <c r="BD685" s="29"/>
      <c r="BE685" s="29"/>
      <c r="BF685" s="29"/>
      <c r="BG685" s="29"/>
      <c r="BH685" s="29"/>
      <c r="BI685" s="29"/>
      <c r="BJ685" s="29"/>
      <c r="BK685" s="29"/>
      <c r="BL685" s="29"/>
      <c r="BM685" s="29"/>
      <c r="BN685" s="29"/>
      <c r="BO685" s="29"/>
      <c r="BP685" s="29"/>
      <c r="BQ685" s="29"/>
      <c r="BR685" s="29"/>
      <c r="BS685" s="29"/>
      <c r="BT685" s="29"/>
      <c r="BU685" s="29"/>
      <c r="BV685" s="29"/>
      <c r="BW685" s="29"/>
      <c r="BX685" s="29"/>
      <c r="BY685" s="29"/>
      <c r="BZ685" s="29"/>
      <c r="CA685" s="29"/>
      <c r="CB685" s="29"/>
      <c r="CC685" s="29"/>
      <c r="CD685" s="29"/>
      <c r="CE685" s="29"/>
      <c r="CF685" s="29"/>
      <c r="CG685" s="29"/>
      <c r="CH685" s="29"/>
      <c r="CI685" s="29"/>
      <c r="CJ685" s="29"/>
      <c r="CK685" s="29"/>
      <c r="CL685" s="29"/>
      <c r="CM685" s="29"/>
      <c r="CN685" s="29"/>
      <c r="CO685" s="29"/>
      <c r="CP685" s="29"/>
      <c r="CQ685" s="29"/>
      <c r="CR685" s="29"/>
      <c r="CS685" s="29"/>
      <c r="CT685" s="29"/>
      <c r="CU685" s="29"/>
      <c r="CV685" s="29"/>
      <c r="CW685" s="29"/>
      <c r="CX685" s="29"/>
      <c r="CY685" s="29"/>
      <c r="CZ685" s="29"/>
      <c r="DA685" s="29"/>
      <c r="DB685" s="29"/>
      <c r="DC685" s="29"/>
      <c r="DD685" s="29"/>
      <c r="DE685" s="29"/>
      <c r="DF685" s="29"/>
      <c r="DG685" s="29"/>
      <c r="DH685" s="29"/>
      <c r="DI685" s="29"/>
      <c r="DJ685" s="29"/>
      <c r="DK685" s="29"/>
      <c r="DL685" s="29"/>
      <c r="DM685" s="29"/>
      <c r="DN685" s="29"/>
      <c r="DO685" s="29"/>
      <c r="DP685" s="29"/>
      <c r="DQ685" s="29"/>
      <c r="DR685" s="29"/>
      <c r="DS685" s="29"/>
      <c r="DT685" s="29"/>
      <c r="DU685" s="29"/>
      <c r="DV685" s="29"/>
      <c r="DW685" s="29"/>
      <c r="DX685" s="29"/>
      <c r="DY685" s="29"/>
      <c r="DZ685" s="29"/>
      <c r="EA685" s="29"/>
      <c r="EB685" s="29"/>
      <c r="EC685" s="29"/>
      <c r="ED685" s="29"/>
      <c r="EE685" s="29"/>
      <c r="EF685" s="29"/>
      <c r="EG685" s="29"/>
      <c r="EH685" s="29"/>
      <c r="EI685" s="29"/>
      <c r="EJ685" s="29"/>
      <c r="EK685" s="29"/>
      <c r="EL685" s="29"/>
      <c r="EM685" s="29"/>
      <c r="EN685" s="29"/>
      <c r="EO685" s="29"/>
      <c r="EP685" s="29"/>
      <c r="EQ685" s="29"/>
      <c r="ER685" s="29"/>
      <c r="ES685" s="29"/>
      <c r="ET685" s="29"/>
      <c r="EU685" s="29"/>
      <c r="EV685" s="29"/>
      <c r="EW685" s="29"/>
      <c r="EX685" s="29"/>
      <c r="EY685" s="29"/>
      <c r="EZ685" s="29"/>
      <c r="FA685" s="29"/>
      <c r="FB685" s="29"/>
      <c r="FC685" s="29"/>
      <c r="FD685" s="29"/>
      <c r="FE685" s="29"/>
      <c r="FF685" s="29"/>
      <c r="FG685" s="29"/>
      <c r="FH685" s="29"/>
      <c r="FI685" s="29"/>
      <c r="FJ685" s="29"/>
      <c r="FK685" s="29"/>
      <c r="FL685" s="29"/>
      <c r="FM685" s="29"/>
      <c r="FN685" s="29"/>
    </row>
    <row r="686" spans="1:170" s="3" customFormat="1" ht="151.5" customHeight="1" x14ac:dyDescent="0.25">
      <c r="A686" s="188" t="s">
        <v>250</v>
      </c>
      <c r="B686" s="189"/>
      <c r="C686" s="189"/>
      <c r="D686" s="189"/>
      <c r="E686" s="189"/>
      <c r="F686" s="189"/>
      <c r="G686" s="189"/>
      <c r="H686" s="189"/>
      <c r="I686" s="189"/>
      <c r="J686" s="189"/>
      <c r="K686" s="189"/>
      <c r="L686" s="189"/>
      <c r="M686" s="189"/>
      <c r="N686" s="189"/>
      <c r="O686" s="189"/>
      <c r="P686" s="189"/>
      <c r="Q686" s="190"/>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c r="BX686" s="29"/>
      <c r="BY686" s="29"/>
      <c r="BZ686" s="29"/>
      <c r="CA686" s="29"/>
      <c r="CB686" s="29"/>
      <c r="CC686" s="29"/>
      <c r="CD686" s="29"/>
      <c r="CE686" s="29"/>
      <c r="CF686" s="29"/>
      <c r="CG686" s="29"/>
      <c r="CH686" s="29"/>
      <c r="CI686" s="29"/>
      <c r="CJ686" s="29"/>
      <c r="CK686" s="29"/>
      <c r="CL686" s="29"/>
      <c r="CM686" s="29"/>
      <c r="CN686" s="29"/>
      <c r="CO686" s="29"/>
      <c r="CP686" s="29"/>
      <c r="CQ686" s="29"/>
      <c r="CR686" s="29"/>
      <c r="CS686" s="29"/>
      <c r="CT686" s="29"/>
      <c r="CU686" s="29"/>
      <c r="CV686" s="29"/>
      <c r="CW686" s="29"/>
      <c r="CX686" s="29"/>
      <c r="CY686" s="29"/>
      <c r="CZ686" s="29"/>
      <c r="DA686" s="29"/>
      <c r="DB686" s="29"/>
      <c r="DC686" s="29"/>
      <c r="DD686" s="29"/>
      <c r="DE686" s="29"/>
      <c r="DF686" s="29"/>
      <c r="DG686" s="29"/>
      <c r="DH686" s="29"/>
      <c r="DI686" s="29"/>
      <c r="DJ686" s="29"/>
      <c r="DK686" s="29"/>
      <c r="DL686" s="29"/>
      <c r="DM686" s="29"/>
      <c r="DN686" s="29"/>
      <c r="DO686" s="29"/>
      <c r="DP686" s="29"/>
      <c r="DQ686" s="29"/>
      <c r="DR686" s="29"/>
      <c r="DS686" s="29"/>
      <c r="DT686" s="29"/>
      <c r="DU686" s="29"/>
      <c r="DV686" s="29"/>
      <c r="DW686" s="29"/>
      <c r="DX686" s="29"/>
      <c r="DY686" s="29"/>
      <c r="DZ686" s="29"/>
      <c r="EA686" s="29"/>
      <c r="EB686" s="29"/>
      <c r="EC686" s="29"/>
      <c r="ED686" s="29"/>
      <c r="EE686" s="29"/>
      <c r="EF686" s="29"/>
      <c r="EG686" s="29"/>
      <c r="EH686" s="29"/>
      <c r="EI686" s="29"/>
      <c r="EJ686" s="29"/>
      <c r="EK686" s="29"/>
      <c r="EL686" s="29"/>
      <c r="EM686" s="29"/>
      <c r="EN686" s="29"/>
      <c r="EO686" s="29"/>
      <c r="EP686" s="29"/>
      <c r="EQ686" s="29"/>
      <c r="ER686" s="29"/>
      <c r="ES686" s="29"/>
      <c r="ET686" s="29"/>
      <c r="EU686" s="29"/>
      <c r="EV686" s="29"/>
      <c r="EW686" s="29"/>
      <c r="EX686" s="29"/>
      <c r="EY686" s="29"/>
      <c r="EZ686" s="29"/>
      <c r="FA686" s="29"/>
      <c r="FB686" s="29"/>
      <c r="FC686" s="29"/>
      <c r="FD686" s="29"/>
      <c r="FE686" s="29"/>
      <c r="FF686" s="29"/>
      <c r="FG686" s="29"/>
      <c r="FH686" s="29"/>
      <c r="FI686" s="29"/>
      <c r="FJ686" s="29"/>
      <c r="FK686" s="29"/>
      <c r="FL686" s="29"/>
      <c r="FM686" s="29"/>
      <c r="FN686" s="29"/>
    </row>
    <row r="687" spans="1:170" s="3" customFormat="1" ht="169.5" customHeight="1" x14ac:dyDescent="0.25">
      <c r="A687" s="191" t="s">
        <v>6</v>
      </c>
      <c r="B687" s="192"/>
      <c r="C687" s="192"/>
      <c r="D687" s="192"/>
      <c r="E687" s="192"/>
      <c r="F687" s="192"/>
      <c r="G687" s="192"/>
      <c r="H687" s="192"/>
      <c r="I687" s="192"/>
      <c r="J687" s="193"/>
      <c r="K687" s="65" t="s">
        <v>9</v>
      </c>
      <c r="L687" s="45">
        <v>0</v>
      </c>
      <c r="M687" s="45">
        <v>0</v>
      </c>
      <c r="N687" s="45">
        <v>0</v>
      </c>
      <c r="O687" s="45">
        <v>0</v>
      </c>
      <c r="P687" s="46">
        <v>0</v>
      </c>
      <c r="Q687" s="45">
        <v>0</v>
      </c>
      <c r="R687" s="29"/>
      <c r="S687" s="29"/>
      <c r="T687" s="29"/>
      <c r="U687" s="29"/>
      <c r="V687" s="29"/>
      <c r="W687" s="29"/>
      <c r="X687" s="29"/>
      <c r="Y687" s="29"/>
      <c r="Z687" s="29"/>
      <c r="AA687" s="29"/>
      <c r="AB687" s="29"/>
      <c r="AC687" s="29"/>
      <c r="AD687" s="29"/>
      <c r="AE687" s="29"/>
      <c r="AF687" s="29"/>
      <c r="AG687" s="29"/>
      <c r="AH687" s="29"/>
      <c r="AI687" s="29"/>
      <c r="AJ687" s="29"/>
      <c r="AK687" s="29"/>
      <c r="AL687" s="29"/>
      <c r="AM687" s="29"/>
      <c r="AN687" s="29"/>
      <c r="AO687" s="29"/>
      <c r="AP687" s="29"/>
      <c r="AQ687" s="29"/>
      <c r="AR687" s="29"/>
      <c r="AS687" s="29"/>
      <c r="AT687" s="29"/>
      <c r="AU687" s="29"/>
      <c r="AV687" s="29"/>
      <c r="AW687" s="29"/>
      <c r="AX687" s="29"/>
      <c r="AY687" s="29"/>
      <c r="AZ687" s="29"/>
      <c r="BA687" s="29"/>
      <c r="BB687" s="29"/>
      <c r="BC687" s="29"/>
      <c r="BD687" s="29"/>
      <c r="BE687" s="29"/>
      <c r="BF687" s="29"/>
      <c r="BG687" s="29"/>
      <c r="BH687" s="29"/>
      <c r="BI687" s="29"/>
      <c r="BJ687" s="29"/>
      <c r="BK687" s="29"/>
      <c r="BL687" s="29"/>
      <c r="BM687" s="29"/>
      <c r="BN687" s="29"/>
      <c r="BO687" s="29"/>
      <c r="BP687" s="29"/>
      <c r="BQ687" s="29"/>
      <c r="BR687" s="29"/>
      <c r="BS687" s="29"/>
      <c r="BT687" s="29"/>
      <c r="BU687" s="29"/>
      <c r="BV687" s="29"/>
      <c r="BW687" s="29"/>
      <c r="BX687" s="29"/>
      <c r="BY687" s="29"/>
      <c r="BZ687" s="29"/>
      <c r="CA687" s="29"/>
      <c r="CB687" s="29"/>
      <c r="CC687" s="29"/>
      <c r="CD687" s="29"/>
      <c r="CE687" s="29"/>
      <c r="CF687" s="29"/>
      <c r="CG687" s="29"/>
      <c r="CH687" s="29"/>
      <c r="CI687" s="29"/>
      <c r="CJ687" s="29"/>
      <c r="CK687" s="29"/>
      <c r="CL687" s="29"/>
      <c r="CM687" s="29"/>
      <c r="CN687" s="29"/>
      <c r="CO687" s="29"/>
      <c r="CP687" s="29"/>
      <c r="CQ687" s="29"/>
      <c r="CR687" s="29"/>
      <c r="CS687" s="29"/>
      <c r="CT687" s="29"/>
      <c r="CU687" s="29"/>
      <c r="CV687" s="29"/>
      <c r="CW687" s="29"/>
      <c r="CX687" s="29"/>
      <c r="CY687" s="29"/>
      <c r="CZ687" s="29"/>
      <c r="DA687" s="29"/>
      <c r="DB687" s="29"/>
      <c r="DC687" s="29"/>
      <c r="DD687" s="29"/>
      <c r="DE687" s="29"/>
      <c r="DF687" s="29"/>
      <c r="DG687" s="29"/>
      <c r="DH687" s="29"/>
      <c r="DI687" s="29"/>
      <c r="DJ687" s="29"/>
      <c r="DK687" s="29"/>
      <c r="DL687" s="29"/>
      <c r="DM687" s="29"/>
      <c r="DN687" s="29"/>
      <c r="DO687" s="29"/>
      <c r="DP687" s="29"/>
      <c r="DQ687" s="29"/>
      <c r="DR687" s="29"/>
      <c r="DS687" s="29"/>
      <c r="DT687" s="29"/>
      <c r="DU687" s="29"/>
      <c r="DV687" s="29"/>
      <c r="DW687" s="29"/>
      <c r="DX687" s="29"/>
      <c r="DY687" s="29"/>
      <c r="DZ687" s="29"/>
      <c r="EA687" s="29"/>
      <c r="EB687" s="29"/>
      <c r="EC687" s="29"/>
      <c r="ED687" s="29"/>
      <c r="EE687" s="29"/>
      <c r="EF687" s="29"/>
      <c r="EG687" s="29"/>
      <c r="EH687" s="29"/>
      <c r="EI687" s="29"/>
      <c r="EJ687" s="29"/>
      <c r="EK687" s="29"/>
      <c r="EL687" s="29"/>
      <c r="EM687" s="29"/>
      <c r="EN687" s="29"/>
      <c r="EO687" s="29"/>
      <c r="EP687" s="29"/>
      <c r="EQ687" s="29"/>
      <c r="ER687" s="29"/>
      <c r="ES687" s="29"/>
      <c r="ET687" s="29"/>
      <c r="EU687" s="29"/>
      <c r="EV687" s="29"/>
      <c r="EW687" s="29"/>
      <c r="EX687" s="29"/>
      <c r="EY687" s="29"/>
      <c r="EZ687" s="29"/>
      <c r="FA687" s="29"/>
      <c r="FB687" s="29"/>
      <c r="FC687" s="29"/>
      <c r="FD687" s="29"/>
      <c r="FE687" s="29"/>
      <c r="FF687" s="29"/>
      <c r="FG687" s="29"/>
      <c r="FH687" s="29"/>
      <c r="FI687" s="29"/>
      <c r="FJ687" s="29"/>
      <c r="FK687" s="29"/>
      <c r="FL687" s="29"/>
      <c r="FM687" s="29"/>
      <c r="FN687" s="29"/>
    </row>
    <row r="688" spans="1:170" s="3" customFormat="1" ht="154.5" customHeight="1" x14ac:dyDescent="0.25">
      <c r="A688" s="194"/>
      <c r="B688" s="195"/>
      <c r="C688" s="195"/>
      <c r="D688" s="195"/>
      <c r="E688" s="195"/>
      <c r="F688" s="195"/>
      <c r="G688" s="195"/>
      <c r="H688" s="195"/>
      <c r="I688" s="195"/>
      <c r="J688" s="196"/>
      <c r="K688" s="65" t="s">
        <v>4</v>
      </c>
      <c r="L688" s="45">
        <f>SUM(L652,L612,L597)</f>
        <v>266</v>
      </c>
      <c r="M688" s="45">
        <f>SUM(M652,M612,M597)</f>
        <v>49</v>
      </c>
      <c r="N688" s="45">
        <f t="shared" ref="N688:P688" si="12">SUM(N652,N612,N597)</f>
        <v>49</v>
      </c>
      <c r="O688" s="45">
        <f t="shared" si="12"/>
        <v>54</v>
      </c>
      <c r="P688" s="45">
        <f t="shared" si="12"/>
        <v>55</v>
      </c>
      <c r="Q688" s="45">
        <f>SUM(Q652,Q612,Q597)</f>
        <v>59</v>
      </c>
      <c r="R688" s="29"/>
      <c r="S688" s="29"/>
      <c r="T688" s="29"/>
      <c r="U688" s="29"/>
      <c r="V688" s="29"/>
      <c r="W688" s="29"/>
      <c r="X688" s="29"/>
      <c r="Y688" s="29"/>
      <c r="Z688" s="29"/>
      <c r="AA688" s="29"/>
      <c r="AB688" s="29"/>
      <c r="AC688" s="29"/>
      <c r="AD688" s="29"/>
      <c r="AE688" s="29"/>
      <c r="AF688" s="29"/>
      <c r="AG688" s="29"/>
      <c r="AH688" s="29"/>
      <c r="AI688" s="29"/>
      <c r="AJ688" s="29"/>
      <c r="AK688" s="29"/>
      <c r="AL688" s="29"/>
      <c r="AM688" s="29"/>
      <c r="AN688" s="29"/>
      <c r="AO688" s="29"/>
      <c r="AP688" s="29"/>
      <c r="AQ688" s="29"/>
      <c r="AR688" s="29"/>
      <c r="AS688" s="29"/>
      <c r="AT688" s="29"/>
      <c r="AU688" s="29"/>
      <c r="AV688" s="29"/>
      <c r="AW688" s="29"/>
      <c r="AX688" s="29"/>
      <c r="AY688" s="29"/>
      <c r="AZ688" s="29"/>
      <c r="BA688" s="29"/>
      <c r="BB688" s="29"/>
      <c r="BC688" s="29"/>
      <c r="BD688" s="29"/>
      <c r="BE688" s="29"/>
      <c r="BF688" s="29"/>
      <c r="BG688" s="29"/>
      <c r="BH688" s="29"/>
      <c r="BI688" s="29"/>
      <c r="BJ688" s="29"/>
      <c r="BK688" s="29"/>
      <c r="BL688" s="29"/>
      <c r="BM688" s="29"/>
      <c r="BN688" s="29"/>
      <c r="BO688" s="29"/>
      <c r="BP688" s="29"/>
      <c r="BQ688" s="29"/>
      <c r="BR688" s="29"/>
      <c r="BS688" s="29"/>
      <c r="BT688" s="29"/>
      <c r="BU688" s="29"/>
      <c r="BV688" s="29"/>
      <c r="BW688" s="29"/>
      <c r="BX688" s="29"/>
      <c r="BY688" s="29"/>
      <c r="BZ688" s="29"/>
      <c r="CA688" s="29"/>
      <c r="CB688" s="29"/>
      <c r="CC688" s="29"/>
      <c r="CD688" s="29"/>
      <c r="CE688" s="29"/>
      <c r="CF688" s="29"/>
      <c r="CG688" s="29"/>
      <c r="CH688" s="29"/>
      <c r="CI688" s="29"/>
      <c r="CJ688" s="29"/>
      <c r="CK688" s="29"/>
      <c r="CL688" s="29"/>
      <c r="CM688" s="29"/>
      <c r="CN688" s="29"/>
      <c r="CO688" s="29"/>
      <c r="CP688" s="29"/>
      <c r="CQ688" s="29"/>
      <c r="CR688" s="29"/>
      <c r="CS688" s="29"/>
      <c r="CT688" s="29"/>
      <c r="CU688" s="29"/>
      <c r="CV688" s="29"/>
      <c r="CW688" s="29"/>
      <c r="CX688" s="29"/>
      <c r="CY688" s="29"/>
      <c r="CZ688" s="29"/>
      <c r="DA688" s="29"/>
      <c r="DB688" s="29"/>
      <c r="DC688" s="29"/>
      <c r="DD688" s="29"/>
      <c r="DE688" s="29"/>
      <c r="DF688" s="29"/>
      <c r="DG688" s="29"/>
      <c r="DH688" s="29"/>
      <c r="DI688" s="29"/>
      <c r="DJ688" s="29"/>
      <c r="DK688" s="29"/>
      <c r="DL688" s="29"/>
      <c r="DM688" s="29"/>
      <c r="DN688" s="29"/>
      <c r="DO688" s="29"/>
      <c r="DP688" s="29"/>
      <c r="DQ688" s="29"/>
      <c r="DR688" s="29"/>
      <c r="DS688" s="29"/>
      <c r="DT688" s="29"/>
      <c r="DU688" s="29"/>
      <c r="DV688" s="29"/>
      <c r="DW688" s="29"/>
      <c r="DX688" s="29"/>
      <c r="DY688" s="29"/>
      <c r="DZ688" s="29"/>
      <c r="EA688" s="29"/>
      <c r="EB688" s="29"/>
      <c r="EC688" s="29"/>
      <c r="ED688" s="29"/>
      <c r="EE688" s="29"/>
      <c r="EF688" s="29"/>
      <c r="EG688" s="29"/>
      <c r="EH688" s="29"/>
      <c r="EI688" s="29"/>
      <c r="EJ688" s="29"/>
      <c r="EK688" s="29"/>
      <c r="EL688" s="29"/>
      <c r="EM688" s="29"/>
      <c r="EN688" s="29"/>
      <c r="EO688" s="29"/>
      <c r="EP688" s="29"/>
      <c r="EQ688" s="29"/>
      <c r="ER688" s="29"/>
      <c r="ES688" s="29"/>
      <c r="ET688" s="29"/>
      <c r="EU688" s="29"/>
      <c r="EV688" s="29"/>
      <c r="EW688" s="29"/>
      <c r="EX688" s="29"/>
      <c r="EY688" s="29"/>
      <c r="EZ688" s="29"/>
      <c r="FA688" s="29"/>
      <c r="FB688" s="29"/>
      <c r="FC688" s="29"/>
      <c r="FD688" s="29"/>
      <c r="FE688" s="29"/>
      <c r="FF688" s="29"/>
      <c r="FG688" s="29"/>
      <c r="FH688" s="29"/>
      <c r="FI688" s="29"/>
      <c r="FJ688" s="29"/>
      <c r="FK688" s="29"/>
      <c r="FL688" s="29"/>
      <c r="FM688" s="29"/>
      <c r="FN688" s="29"/>
    </row>
    <row r="689" spans="1:170" s="3" customFormat="1" ht="279" customHeight="1" x14ac:dyDescent="0.25">
      <c r="A689" s="194"/>
      <c r="B689" s="195"/>
      <c r="C689" s="195"/>
      <c r="D689" s="195"/>
      <c r="E689" s="195"/>
      <c r="F689" s="195"/>
      <c r="G689" s="195"/>
      <c r="H689" s="195"/>
      <c r="I689" s="195"/>
      <c r="J689" s="196"/>
      <c r="K689" s="202" t="s">
        <v>21</v>
      </c>
      <c r="L689" s="45">
        <f>SUM(L668,L653,L608,L598,L593,L583)</f>
        <v>616.04499999999996</v>
      </c>
      <c r="M689" s="45">
        <f>SUM(M668,M653,M608,M598,M593,M583)</f>
        <v>111.32900000000001</v>
      </c>
      <c r="N689" s="45">
        <f t="shared" ref="N689:Q689" si="13">SUM(N668,N653,N608,N598,N593,N583)</f>
        <v>113.129</v>
      </c>
      <c r="O689" s="45">
        <f t="shared" si="13"/>
        <v>158.929</v>
      </c>
      <c r="P689" s="45">
        <f t="shared" si="13"/>
        <v>115.229</v>
      </c>
      <c r="Q689" s="45">
        <f t="shared" si="13"/>
        <v>117.429</v>
      </c>
      <c r="R689" s="29"/>
      <c r="S689" s="29"/>
      <c r="T689" s="29"/>
      <c r="U689" s="29"/>
      <c r="V689" s="29"/>
      <c r="W689" s="29"/>
      <c r="X689" s="29"/>
      <c r="Y689" s="29"/>
      <c r="Z689" s="29"/>
      <c r="AA689" s="29"/>
      <c r="AB689" s="29"/>
      <c r="AC689" s="29"/>
      <c r="AD689" s="29"/>
      <c r="AE689" s="29"/>
      <c r="AF689" s="29"/>
      <c r="AG689" s="29"/>
      <c r="AH689" s="29"/>
      <c r="AI689" s="29"/>
      <c r="AJ689" s="29"/>
      <c r="AK689" s="29"/>
      <c r="AL689" s="29"/>
      <c r="AM689" s="29"/>
      <c r="AN689" s="29"/>
      <c r="AO689" s="29"/>
      <c r="AP689" s="29"/>
      <c r="AQ689" s="29"/>
      <c r="AR689" s="29"/>
      <c r="AS689" s="29"/>
      <c r="AT689" s="29"/>
      <c r="AU689" s="29"/>
      <c r="AV689" s="29"/>
      <c r="AW689" s="29"/>
      <c r="AX689" s="29"/>
      <c r="AY689" s="29"/>
      <c r="AZ689" s="29"/>
      <c r="BA689" s="29"/>
      <c r="BB689" s="29"/>
      <c r="BC689" s="29"/>
      <c r="BD689" s="29"/>
      <c r="BE689" s="29"/>
      <c r="BF689" s="29"/>
      <c r="BG689" s="29"/>
      <c r="BH689" s="29"/>
      <c r="BI689" s="29"/>
      <c r="BJ689" s="29"/>
      <c r="BK689" s="29"/>
      <c r="BL689" s="29"/>
      <c r="BM689" s="29"/>
      <c r="BN689" s="29"/>
      <c r="BO689" s="29"/>
      <c r="BP689" s="29"/>
      <c r="BQ689" s="29"/>
      <c r="BR689" s="29"/>
      <c r="BS689" s="29"/>
      <c r="BT689" s="29"/>
      <c r="BU689" s="29"/>
      <c r="BV689" s="29"/>
      <c r="BW689" s="29"/>
      <c r="BX689" s="29"/>
      <c r="BY689" s="29"/>
      <c r="BZ689" s="29"/>
      <c r="CA689" s="29"/>
      <c r="CB689" s="29"/>
      <c r="CC689" s="29"/>
      <c r="CD689" s="29"/>
      <c r="CE689" s="29"/>
      <c r="CF689" s="29"/>
      <c r="CG689" s="29"/>
      <c r="CH689" s="29"/>
      <c r="CI689" s="29"/>
      <c r="CJ689" s="29"/>
      <c r="CK689" s="29"/>
      <c r="CL689" s="29"/>
      <c r="CM689" s="29"/>
      <c r="CN689" s="29"/>
      <c r="CO689" s="29"/>
      <c r="CP689" s="29"/>
      <c r="CQ689" s="29"/>
      <c r="CR689" s="29"/>
      <c r="CS689" s="29"/>
      <c r="CT689" s="29"/>
      <c r="CU689" s="29"/>
      <c r="CV689" s="29"/>
      <c r="CW689" s="29"/>
      <c r="CX689" s="29"/>
      <c r="CY689" s="29"/>
      <c r="CZ689" s="29"/>
      <c r="DA689" s="29"/>
      <c r="DB689" s="29"/>
      <c r="DC689" s="29"/>
      <c r="DD689" s="29"/>
      <c r="DE689" s="29"/>
      <c r="DF689" s="29"/>
      <c r="DG689" s="29"/>
      <c r="DH689" s="29"/>
      <c r="DI689" s="29"/>
      <c r="DJ689" s="29"/>
      <c r="DK689" s="29"/>
      <c r="DL689" s="29"/>
      <c r="DM689" s="29"/>
      <c r="DN689" s="29"/>
      <c r="DO689" s="29"/>
      <c r="DP689" s="29"/>
      <c r="DQ689" s="29"/>
      <c r="DR689" s="29"/>
      <c r="DS689" s="29"/>
      <c r="DT689" s="29"/>
      <c r="DU689" s="29"/>
      <c r="DV689" s="29"/>
      <c r="DW689" s="29"/>
      <c r="DX689" s="29"/>
      <c r="DY689" s="29"/>
      <c r="DZ689" s="29"/>
      <c r="EA689" s="29"/>
      <c r="EB689" s="29"/>
      <c r="EC689" s="29"/>
      <c r="ED689" s="29"/>
      <c r="EE689" s="29"/>
      <c r="EF689" s="29"/>
      <c r="EG689" s="29"/>
      <c r="EH689" s="29"/>
      <c r="EI689" s="29"/>
      <c r="EJ689" s="29"/>
      <c r="EK689" s="29"/>
      <c r="EL689" s="29"/>
      <c r="EM689" s="29"/>
      <c r="EN689" s="29"/>
      <c r="EO689" s="29"/>
      <c r="EP689" s="29"/>
      <c r="EQ689" s="29"/>
      <c r="ER689" s="29"/>
      <c r="ES689" s="29"/>
      <c r="ET689" s="29"/>
      <c r="EU689" s="29"/>
      <c r="EV689" s="29"/>
      <c r="EW689" s="29"/>
      <c r="EX689" s="29"/>
      <c r="EY689" s="29"/>
      <c r="EZ689" s="29"/>
      <c r="FA689" s="29"/>
      <c r="FB689" s="29"/>
      <c r="FC689" s="29"/>
      <c r="FD689" s="29"/>
      <c r="FE689" s="29"/>
      <c r="FF689" s="29"/>
      <c r="FG689" s="29"/>
      <c r="FH689" s="29"/>
      <c r="FI689" s="29"/>
      <c r="FJ689" s="29"/>
      <c r="FK689" s="29"/>
      <c r="FL689" s="29"/>
      <c r="FM689" s="29"/>
      <c r="FN689" s="29"/>
    </row>
    <row r="690" spans="1:170" s="3" customFormat="1" ht="192" customHeight="1" x14ac:dyDescent="0.25">
      <c r="A690" s="194"/>
      <c r="B690" s="195"/>
      <c r="C690" s="195"/>
      <c r="D690" s="195"/>
      <c r="E690" s="195"/>
      <c r="F690" s="195"/>
      <c r="G690" s="195"/>
      <c r="H690" s="195"/>
      <c r="I690" s="195"/>
      <c r="J690" s="196"/>
      <c r="K690" s="65" t="s">
        <v>5</v>
      </c>
      <c r="L690" s="45">
        <f>SUM(L685,L655,L610,L585)</f>
        <v>288</v>
      </c>
      <c r="M690" s="45">
        <f>SUM(M685,M655,M610,M585)</f>
        <v>55</v>
      </c>
      <c r="N690" s="45">
        <f t="shared" ref="N690:Q690" si="14">SUM(N685,N655,N610,N585)</f>
        <v>55</v>
      </c>
      <c r="O690" s="45">
        <f t="shared" si="14"/>
        <v>58</v>
      </c>
      <c r="P690" s="45">
        <f t="shared" si="14"/>
        <v>58</v>
      </c>
      <c r="Q690" s="45">
        <f t="shared" si="14"/>
        <v>62</v>
      </c>
      <c r="R690" s="29"/>
      <c r="S690" s="29"/>
      <c r="T690" s="29"/>
      <c r="U690" s="29"/>
      <c r="V690" s="29"/>
      <c r="W690" s="29"/>
      <c r="X690" s="29"/>
      <c r="Y690" s="29"/>
      <c r="Z690" s="29"/>
      <c r="AA690" s="29"/>
      <c r="AB690" s="29"/>
      <c r="AC690" s="29"/>
      <c r="AD690" s="29"/>
      <c r="AE690" s="29"/>
      <c r="AF690" s="29"/>
      <c r="AG690" s="29"/>
      <c r="AH690" s="29"/>
      <c r="AI690" s="29"/>
      <c r="AJ690" s="29"/>
      <c r="AK690" s="29"/>
      <c r="AL690" s="29"/>
      <c r="AM690" s="29"/>
      <c r="AN690" s="29"/>
      <c r="AO690" s="29"/>
      <c r="AP690" s="29"/>
      <c r="AQ690" s="29"/>
      <c r="AR690" s="29"/>
      <c r="AS690" s="29"/>
      <c r="AT690" s="29"/>
      <c r="AU690" s="29"/>
      <c r="AV690" s="29"/>
      <c r="AW690" s="29"/>
      <c r="AX690" s="29"/>
      <c r="AY690" s="29"/>
      <c r="AZ690" s="29"/>
      <c r="BA690" s="29"/>
      <c r="BB690" s="29"/>
      <c r="BC690" s="29"/>
      <c r="BD690" s="29"/>
      <c r="BE690" s="29"/>
      <c r="BF690" s="29"/>
      <c r="BG690" s="29"/>
      <c r="BH690" s="29"/>
      <c r="BI690" s="29"/>
      <c r="BJ690" s="29"/>
      <c r="BK690" s="29"/>
      <c r="BL690" s="29"/>
      <c r="BM690" s="29"/>
      <c r="BN690" s="29"/>
      <c r="BO690" s="29"/>
      <c r="BP690" s="29"/>
      <c r="BQ690" s="29"/>
      <c r="BR690" s="29"/>
      <c r="BS690" s="29"/>
      <c r="BT690" s="29"/>
      <c r="BU690" s="29"/>
      <c r="BV690" s="29"/>
      <c r="BW690" s="29"/>
      <c r="BX690" s="29"/>
      <c r="BY690" s="29"/>
      <c r="BZ690" s="29"/>
      <c r="CA690" s="29"/>
      <c r="CB690" s="29"/>
      <c r="CC690" s="29"/>
      <c r="CD690" s="29"/>
      <c r="CE690" s="29"/>
      <c r="CF690" s="29"/>
      <c r="CG690" s="29"/>
      <c r="CH690" s="29"/>
      <c r="CI690" s="29"/>
      <c r="CJ690" s="29"/>
      <c r="CK690" s="29"/>
      <c r="CL690" s="29"/>
      <c r="CM690" s="29"/>
      <c r="CN690" s="29"/>
      <c r="CO690" s="29"/>
      <c r="CP690" s="29"/>
      <c r="CQ690" s="29"/>
      <c r="CR690" s="29"/>
      <c r="CS690" s="29"/>
      <c r="CT690" s="29"/>
      <c r="CU690" s="29"/>
      <c r="CV690" s="29"/>
      <c r="CW690" s="29"/>
      <c r="CX690" s="29"/>
      <c r="CY690" s="29"/>
      <c r="CZ690" s="29"/>
      <c r="DA690" s="29"/>
      <c r="DB690" s="29"/>
      <c r="DC690" s="29"/>
      <c r="DD690" s="29"/>
      <c r="DE690" s="29"/>
      <c r="DF690" s="29"/>
      <c r="DG690" s="29"/>
      <c r="DH690" s="29"/>
      <c r="DI690" s="29"/>
      <c r="DJ690" s="29"/>
      <c r="DK690" s="29"/>
      <c r="DL690" s="29"/>
      <c r="DM690" s="29"/>
      <c r="DN690" s="29"/>
      <c r="DO690" s="29"/>
      <c r="DP690" s="29"/>
      <c r="DQ690" s="29"/>
      <c r="DR690" s="29"/>
      <c r="DS690" s="29"/>
      <c r="DT690" s="29"/>
      <c r="DU690" s="29"/>
      <c r="DV690" s="29"/>
      <c r="DW690" s="29"/>
      <c r="DX690" s="29"/>
      <c r="DY690" s="29"/>
      <c r="DZ690" s="29"/>
      <c r="EA690" s="29"/>
      <c r="EB690" s="29"/>
      <c r="EC690" s="29"/>
      <c r="ED690" s="29"/>
      <c r="EE690" s="29"/>
      <c r="EF690" s="29"/>
      <c r="EG690" s="29"/>
      <c r="EH690" s="29"/>
      <c r="EI690" s="29"/>
      <c r="EJ690" s="29"/>
      <c r="EK690" s="29"/>
      <c r="EL690" s="29"/>
      <c r="EM690" s="29"/>
      <c r="EN690" s="29"/>
      <c r="EO690" s="29"/>
      <c r="EP690" s="29"/>
      <c r="EQ690" s="29"/>
      <c r="ER690" s="29"/>
      <c r="ES690" s="29"/>
      <c r="ET690" s="29"/>
      <c r="EU690" s="29"/>
      <c r="EV690" s="29"/>
      <c r="EW690" s="29"/>
      <c r="EX690" s="29"/>
      <c r="EY690" s="29"/>
      <c r="EZ690" s="29"/>
      <c r="FA690" s="29"/>
      <c r="FB690" s="29"/>
      <c r="FC690" s="29"/>
      <c r="FD690" s="29"/>
      <c r="FE690" s="29"/>
      <c r="FF690" s="29"/>
      <c r="FG690" s="29"/>
      <c r="FH690" s="29"/>
      <c r="FI690" s="29"/>
      <c r="FJ690" s="29"/>
      <c r="FK690" s="29"/>
      <c r="FL690" s="29"/>
      <c r="FM690" s="29"/>
      <c r="FN690" s="29"/>
    </row>
    <row r="691" spans="1:170" s="3" customFormat="1" ht="151.5" customHeight="1" x14ac:dyDescent="0.25">
      <c r="A691" s="188" t="s">
        <v>94</v>
      </c>
      <c r="B691" s="189"/>
      <c r="C691" s="189"/>
      <c r="D691" s="189"/>
      <c r="E691" s="189"/>
      <c r="F691" s="189"/>
      <c r="G691" s="189"/>
      <c r="H691" s="189"/>
      <c r="I691" s="189"/>
      <c r="J691" s="189"/>
      <c r="K691" s="189"/>
      <c r="L691" s="189"/>
      <c r="M691" s="189"/>
      <c r="N691" s="189"/>
      <c r="O691" s="189"/>
      <c r="P691" s="189"/>
      <c r="Q691" s="190"/>
      <c r="R691" s="29"/>
      <c r="S691" s="29"/>
      <c r="T691" s="29"/>
      <c r="U691" s="29"/>
      <c r="V691" s="29"/>
      <c r="W691" s="29"/>
      <c r="X691" s="29"/>
      <c r="Y691" s="29"/>
      <c r="Z691" s="29"/>
      <c r="AA691" s="29"/>
      <c r="AB691" s="29"/>
      <c r="AC691" s="29"/>
      <c r="AD691" s="29"/>
      <c r="AE691" s="29"/>
      <c r="AF691" s="29"/>
      <c r="AG691" s="29"/>
      <c r="AH691" s="29"/>
      <c r="AI691" s="29"/>
      <c r="AJ691" s="29"/>
      <c r="AK691" s="29"/>
      <c r="AL691" s="29"/>
      <c r="AM691" s="29"/>
      <c r="AN691" s="29"/>
      <c r="AO691" s="29"/>
      <c r="AP691" s="29"/>
      <c r="AQ691" s="29"/>
      <c r="AR691" s="29"/>
      <c r="AS691" s="29"/>
      <c r="AT691" s="29"/>
      <c r="AU691" s="29"/>
      <c r="AV691" s="29"/>
      <c r="AW691" s="29"/>
      <c r="AX691" s="29"/>
      <c r="AY691" s="29"/>
      <c r="AZ691" s="29"/>
      <c r="BA691" s="29"/>
      <c r="BB691" s="29"/>
      <c r="BC691" s="29"/>
      <c r="BD691" s="29"/>
      <c r="BE691" s="29"/>
      <c r="BF691" s="29"/>
      <c r="BG691" s="29"/>
      <c r="BH691" s="29"/>
      <c r="BI691" s="29"/>
      <c r="BJ691" s="29"/>
      <c r="BK691" s="29"/>
      <c r="BL691" s="29"/>
      <c r="BM691" s="29"/>
      <c r="BN691" s="29"/>
      <c r="BO691" s="29"/>
      <c r="BP691" s="29"/>
      <c r="BQ691" s="29"/>
      <c r="BR691" s="29"/>
      <c r="BS691" s="29"/>
      <c r="BT691" s="29"/>
      <c r="BU691" s="29"/>
      <c r="BV691" s="29"/>
      <c r="BW691" s="29"/>
      <c r="BX691" s="29"/>
      <c r="BY691" s="29"/>
      <c r="BZ691" s="29"/>
      <c r="CA691" s="29"/>
      <c r="CB691" s="29"/>
      <c r="CC691" s="29"/>
      <c r="CD691" s="29"/>
      <c r="CE691" s="29"/>
      <c r="CF691" s="29"/>
      <c r="CG691" s="29"/>
      <c r="CH691" s="29"/>
      <c r="CI691" s="29"/>
      <c r="CJ691" s="29"/>
      <c r="CK691" s="29"/>
      <c r="CL691" s="29"/>
      <c r="CM691" s="29"/>
      <c r="CN691" s="29"/>
      <c r="CO691" s="29"/>
      <c r="CP691" s="29"/>
      <c r="CQ691" s="29"/>
      <c r="CR691" s="29"/>
      <c r="CS691" s="29"/>
      <c r="CT691" s="29"/>
      <c r="CU691" s="29"/>
      <c r="CV691" s="29"/>
      <c r="CW691" s="29"/>
      <c r="CX691" s="29"/>
      <c r="CY691" s="29"/>
      <c r="CZ691" s="29"/>
      <c r="DA691" s="29"/>
      <c r="DB691" s="29"/>
      <c r="DC691" s="29"/>
      <c r="DD691" s="29"/>
      <c r="DE691" s="29"/>
      <c r="DF691" s="29"/>
      <c r="DG691" s="29"/>
      <c r="DH691" s="29"/>
      <c r="DI691" s="29"/>
      <c r="DJ691" s="29"/>
      <c r="DK691" s="29"/>
      <c r="DL691" s="29"/>
      <c r="DM691" s="29"/>
      <c r="DN691" s="29"/>
      <c r="DO691" s="29"/>
      <c r="DP691" s="29"/>
      <c r="DQ691" s="29"/>
      <c r="DR691" s="29"/>
      <c r="DS691" s="29"/>
      <c r="DT691" s="29"/>
      <c r="DU691" s="29"/>
      <c r="DV691" s="29"/>
      <c r="DW691" s="29"/>
      <c r="DX691" s="29"/>
      <c r="DY691" s="29"/>
      <c r="DZ691" s="29"/>
      <c r="EA691" s="29"/>
      <c r="EB691" s="29"/>
      <c r="EC691" s="29"/>
      <c r="ED691" s="29"/>
      <c r="EE691" s="29"/>
      <c r="EF691" s="29"/>
      <c r="EG691" s="29"/>
      <c r="EH691" s="29"/>
      <c r="EI691" s="29"/>
      <c r="EJ691" s="29"/>
      <c r="EK691" s="29"/>
      <c r="EL691" s="29"/>
      <c r="EM691" s="29"/>
      <c r="EN691" s="29"/>
      <c r="EO691" s="29"/>
      <c r="EP691" s="29"/>
      <c r="EQ691" s="29"/>
      <c r="ER691" s="29"/>
      <c r="ES691" s="29"/>
      <c r="ET691" s="29"/>
      <c r="EU691" s="29"/>
      <c r="EV691" s="29"/>
      <c r="EW691" s="29"/>
      <c r="EX691" s="29"/>
      <c r="EY691" s="29"/>
      <c r="EZ691" s="29"/>
      <c r="FA691" s="29"/>
      <c r="FB691" s="29"/>
      <c r="FC691" s="29"/>
      <c r="FD691" s="29"/>
      <c r="FE691" s="29"/>
      <c r="FF691" s="29"/>
      <c r="FG691" s="29"/>
      <c r="FH691" s="29"/>
      <c r="FI691" s="29"/>
      <c r="FJ691" s="29"/>
      <c r="FK691" s="29"/>
      <c r="FL691" s="29"/>
      <c r="FM691" s="29"/>
      <c r="FN691" s="29"/>
    </row>
    <row r="692" spans="1:170" s="3" customFormat="1" ht="169.5" customHeight="1" x14ac:dyDescent="0.25">
      <c r="A692" s="126" t="s">
        <v>6</v>
      </c>
      <c r="B692" s="126"/>
      <c r="C692" s="126"/>
      <c r="D692" s="126"/>
      <c r="E692" s="126"/>
      <c r="F692" s="126"/>
      <c r="G692" s="126"/>
      <c r="H692" s="126"/>
      <c r="I692" s="126"/>
      <c r="J692" s="126"/>
      <c r="K692" s="65" t="s">
        <v>9</v>
      </c>
      <c r="L692" s="45">
        <v>0</v>
      </c>
      <c r="M692" s="45">
        <v>0</v>
      </c>
      <c r="N692" s="45">
        <v>0</v>
      </c>
      <c r="O692" s="45">
        <v>0</v>
      </c>
      <c r="P692" s="46">
        <v>0</v>
      </c>
      <c r="Q692" s="45">
        <v>0</v>
      </c>
      <c r="R692" s="29"/>
      <c r="S692" s="29"/>
      <c r="T692" s="29"/>
      <c r="U692" s="29"/>
      <c r="V692" s="29"/>
      <c r="W692" s="29"/>
      <c r="X692" s="29"/>
      <c r="Y692" s="29"/>
      <c r="Z692" s="29"/>
      <c r="AA692" s="29"/>
      <c r="AB692" s="29"/>
      <c r="AC692" s="29"/>
      <c r="AD692" s="29"/>
      <c r="AE692" s="29"/>
      <c r="AF692" s="29"/>
      <c r="AG692" s="29"/>
      <c r="AH692" s="29"/>
      <c r="AI692" s="29"/>
      <c r="AJ692" s="29"/>
      <c r="AK692" s="29"/>
      <c r="AL692" s="29"/>
      <c r="AM692" s="29"/>
      <c r="AN692" s="29"/>
      <c r="AO692" s="29"/>
      <c r="AP692" s="29"/>
      <c r="AQ692" s="29"/>
      <c r="AR692" s="29"/>
      <c r="AS692" s="29"/>
      <c r="AT692" s="29"/>
      <c r="AU692" s="29"/>
      <c r="AV692" s="29"/>
      <c r="AW692" s="29"/>
      <c r="AX692" s="29"/>
      <c r="AY692" s="29"/>
      <c r="AZ692" s="29"/>
      <c r="BA692" s="29"/>
      <c r="BB692" s="29"/>
      <c r="BC692" s="29"/>
      <c r="BD692" s="29"/>
      <c r="BE692" s="29"/>
      <c r="BF692" s="29"/>
      <c r="BG692" s="29"/>
      <c r="BH692" s="29"/>
      <c r="BI692" s="29"/>
      <c r="BJ692" s="29"/>
      <c r="BK692" s="29"/>
      <c r="BL692" s="29"/>
      <c r="BM692" s="29"/>
      <c r="BN692" s="29"/>
      <c r="BO692" s="29"/>
      <c r="BP692" s="29"/>
      <c r="BQ692" s="29"/>
      <c r="BR692" s="29"/>
      <c r="BS692" s="29"/>
      <c r="BT692" s="29"/>
      <c r="BU692" s="29"/>
      <c r="BV692" s="29"/>
      <c r="BW692" s="29"/>
      <c r="BX692" s="29"/>
      <c r="BY692" s="29"/>
      <c r="BZ692" s="29"/>
      <c r="CA692" s="29"/>
      <c r="CB692" s="29"/>
      <c r="CC692" s="29"/>
      <c r="CD692" s="29"/>
      <c r="CE692" s="29"/>
      <c r="CF692" s="29"/>
      <c r="CG692" s="29"/>
      <c r="CH692" s="29"/>
      <c r="CI692" s="29"/>
      <c r="CJ692" s="29"/>
      <c r="CK692" s="29"/>
      <c r="CL692" s="29"/>
      <c r="CM692" s="29"/>
      <c r="CN692" s="29"/>
      <c r="CO692" s="29"/>
      <c r="CP692" s="29"/>
      <c r="CQ692" s="29"/>
      <c r="CR692" s="29"/>
      <c r="CS692" s="29"/>
      <c r="CT692" s="29"/>
      <c r="CU692" s="29"/>
      <c r="CV692" s="29"/>
      <c r="CW692" s="29"/>
      <c r="CX692" s="29"/>
      <c r="CY692" s="29"/>
      <c r="CZ692" s="29"/>
      <c r="DA692" s="29"/>
      <c r="DB692" s="29"/>
      <c r="DC692" s="29"/>
      <c r="DD692" s="29"/>
      <c r="DE692" s="29"/>
      <c r="DF692" s="29"/>
      <c r="DG692" s="29"/>
      <c r="DH692" s="29"/>
      <c r="DI692" s="29"/>
      <c r="DJ692" s="29"/>
      <c r="DK692" s="29"/>
      <c r="DL692" s="29"/>
      <c r="DM692" s="29"/>
      <c r="DN692" s="29"/>
      <c r="DO692" s="29"/>
      <c r="DP692" s="29"/>
      <c r="DQ692" s="29"/>
      <c r="DR692" s="29"/>
      <c r="DS692" s="29"/>
      <c r="DT692" s="29"/>
      <c r="DU692" s="29"/>
      <c r="DV692" s="29"/>
      <c r="DW692" s="29"/>
      <c r="DX692" s="29"/>
      <c r="DY692" s="29"/>
      <c r="DZ692" s="29"/>
      <c r="EA692" s="29"/>
      <c r="EB692" s="29"/>
      <c r="EC692" s="29"/>
      <c r="ED692" s="29"/>
      <c r="EE692" s="29"/>
      <c r="EF692" s="29"/>
      <c r="EG692" s="29"/>
      <c r="EH692" s="29"/>
      <c r="EI692" s="29"/>
      <c r="EJ692" s="29"/>
      <c r="EK692" s="29"/>
      <c r="EL692" s="29"/>
      <c r="EM692" s="29"/>
      <c r="EN692" s="29"/>
      <c r="EO692" s="29"/>
      <c r="EP692" s="29"/>
      <c r="EQ692" s="29"/>
      <c r="ER692" s="29"/>
      <c r="ES692" s="29"/>
      <c r="ET692" s="29"/>
      <c r="EU692" s="29"/>
      <c r="EV692" s="29"/>
      <c r="EW692" s="29"/>
      <c r="EX692" s="29"/>
      <c r="EY692" s="29"/>
      <c r="EZ692" s="29"/>
      <c r="FA692" s="29"/>
      <c r="FB692" s="29"/>
      <c r="FC692" s="29"/>
      <c r="FD692" s="29"/>
      <c r="FE692" s="29"/>
      <c r="FF692" s="29"/>
      <c r="FG692" s="29"/>
      <c r="FH692" s="29"/>
      <c r="FI692" s="29"/>
      <c r="FJ692" s="29"/>
      <c r="FK692" s="29"/>
      <c r="FL692" s="29"/>
      <c r="FM692" s="29"/>
      <c r="FN692" s="29"/>
    </row>
    <row r="693" spans="1:170" s="3" customFormat="1" ht="154.5" customHeight="1" x14ac:dyDescent="0.25">
      <c r="A693" s="126"/>
      <c r="B693" s="126"/>
      <c r="C693" s="126"/>
      <c r="D693" s="126"/>
      <c r="E693" s="126"/>
      <c r="F693" s="126"/>
      <c r="G693" s="126"/>
      <c r="H693" s="126"/>
      <c r="I693" s="126"/>
      <c r="J693" s="126"/>
      <c r="K693" s="65" t="s">
        <v>4</v>
      </c>
      <c r="L693" s="45">
        <f>SUM(L688,L572,L338,L107)</f>
        <v>53359.311000000002</v>
      </c>
      <c r="M693" s="45">
        <f>SUM(M688,M572,M338,M107)</f>
        <v>12810.527999999998</v>
      </c>
      <c r="N693" s="45">
        <f t="shared" ref="N693:Q693" si="15">SUM(N688,N572,N338,N107)</f>
        <v>9228.7240000000002</v>
      </c>
      <c r="O693" s="45">
        <f t="shared" si="15"/>
        <v>9832.8670000000002</v>
      </c>
      <c r="P693" s="45">
        <f t="shared" si="15"/>
        <v>10436.558999999999</v>
      </c>
      <c r="Q693" s="45">
        <f t="shared" si="15"/>
        <v>11050.633</v>
      </c>
      <c r="R693" s="29"/>
      <c r="S693" s="29"/>
      <c r="T693" s="29"/>
      <c r="U693" s="29"/>
      <c r="V693" s="29"/>
      <c r="W693" s="29"/>
      <c r="X693" s="29"/>
      <c r="Y693" s="29"/>
      <c r="Z693" s="29"/>
      <c r="AA693" s="29"/>
      <c r="AB693" s="29"/>
      <c r="AC693" s="29"/>
      <c r="AD693" s="29"/>
      <c r="AE693" s="29"/>
      <c r="AF693" s="29"/>
      <c r="AG693" s="29"/>
      <c r="AH693" s="29"/>
      <c r="AI693" s="29"/>
      <c r="AJ693" s="29"/>
      <c r="AK693" s="29"/>
      <c r="AL693" s="29"/>
      <c r="AM693" s="29"/>
      <c r="AN693" s="29"/>
      <c r="AO693" s="29"/>
      <c r="AP693" s="29"/>
      <c r="AQ693" s="29"/>
      <c r="AR693" s="29"/>
      <c r="AS693" s="29"/>
      <c r="AT693" s="29"/>
      <c r="AU693" s="29"/>
      <c r="AV693" s="29"/>
      <c r="AW693" s="29"/>
      <c r="AX693" s="29"/>
      <c r="AY693" s="29"/>
      <c r="AZ693" s="29"/>
      <c r="BA693" s="29"/>
      <c r="BB693" s="29"/>
      <c r="BC693" s="29"/>
      <c r="BD693" s="29"/>
      <c r="BE693" s="29"/>
      <c r="BF693" s="29"/>
      <c r="BG693" s="29"/>
      <c r="BH693" s="29"/>
      <c r="BI693" s="29"/>
      <c r="BJ693" s="29"/>
      <c r="BK693" s="29"/>
      <c r="BL693" s="29"/>
      <c r="BM693" s="29"/>
      <c r="BN693" s="29"/>
      <c r="BO693" s="29"/>
      <c r="BP693" s="29"/>
      <c r="BQ693" s="29"/>
      <c r="BR693" s="29"/>
      <c r="BS693" s="29"/>
      <c r="BT693" s="29"/>
      <c r="BU693" s="29"/>
      <c r="BV693" s="29"/>
      <c r="BW693" s="29"/>
      <c r="BX693" s="29"/>
      <c r="BY693" s="29"/>
      <c r="BZ693" s="29"/>
      <c r="CA693" s="29"/>
      <c r="CB693" s="29"/>
      <c r="CC693" s="29"/>
      <c r="CD693" s="29"/>
      <c r="CE693" s="29"/>
      <c r="CF693" s="29"/>
      <c r="CG693" s="29"/>
      <c r="CH693" s="29"/>
      <c r="CI693" s="29"/>
      <c r="CJ693" s="29"/>
      <c r="CK693" s="29"/>
      <c r="CL693" s="29"/>
      <c r="CM693" s="29"/>
      <c r="CN693" s="29"/>
      <c r="CO693" s="29"/>
      <c r="CP693" s="29"/>
      <c r="CQ693" s="29"/>
      <c r="CR693" s="29"/>
      <c r="CS693" s="29"/>
      <c r="CT693" s="29"/>
      <c r="CU693" s="29"/>
      <c r="CV693" s="29"/>
      <c r="CW693" s="29"/>
      <c r="CX693" s="29"/>
      <c r="CY693" s="29"/>
      <c r="CZ693" s="29"/>
      <c r="DA693" s="29"/>
      <c r="DB693" s="29"/>
      <c r="DC693" s="29"/>
      <c r="DD693" s="29"/>
      <c r="DE693" s="29"/>
      <c r="DF693" s="29"/>
      <c r="DG693" s="29"/>
      <c r="DH693" s="29"/>
      <c r="DI693" s="29"/>
      <c r="DJ693" s="29"/>
      <c r="DK693" s="29"/>
      <c r="DL693" s="29"/>
      <c r="DM693" s="29"/>
      <c r="DN693" s="29"/>
      <c r="DO693" s="29"/>
      <c r="DP693" s="29"/>
      <c r="DQ693" s="29"/>
      <c r="DR693" s="29"/>
      <c r="DS693" s="29"/>
      <c r="DT693" s="29"/>
      <c r="DU693" s="29"/>
      <c r="DV693" s="29"/>
      <c r="DW693" s="29"/>
      <c r="DX693" s="29"/>
      <c r="DY693" s="29"/>
      <c r="DZ693" s="29"/>
      <c r="EA693" s="29"/>
      <c r="EB693" s="29"/>
      <c r="EC693" s="29"/>
      <c r="ED693" s="29"/>
      <c r="EE693" s="29"/>
      <c r="EF693" s="29"/>
      <c r="EG693" s="29"/>
      <c r="EH693" s="29"/>
      <c r="EI693" s="29"/>
      <c r="EJ693" s="29"/>
      <c r="EK693" s="29"/>
      <c r="EL693" s="29"/>
      <c r="EM693" s="29"/>
      <c r="EN693" s="29"/>
      <c r="EO693" s="29"/>
      <c r="EP693" s="29"/>
      <c r="EQ693" s="29"/>
      <c r="ER693" s="29"/>
      <c r="ES693" s="29"/>
      <c r="ET693" s="29"/>
      <c r="EU693" s="29"/>
      <c r="EV693" s="29"/>
      <c r="EW693" s="29"/>
      <c r="EX693" s="29"/>
      <c r="EY693" s="29"/>
      <c r="EZ693" s="29"/>
      <c r="FA693" s="29"/>
      <c r="FB693" s="29"/>
      <c r="FC693" s="29"/>
      <c r="FD693" s="29"/>
      <c r="FE693" s="29"/>
      <c r="FF693" s="29"/>
      <c r="FG693" s="29"/>
      <c r="FH693" s="29"/>
      <c r="FI693" s="29"/>
      <c r="FJ693" s="29"/>
      <c r="FK693" s="29"/>
      <c r="FL693" s="29"/>
      <c r="FM693" s="29"/>
      <c r="FN693" s="29"/>
    </row>
    <row r="694" spans="1:170" s="3" customFormat="1" ht="252" customHeight="1" x14ac:dyDescent="0.25">
      <c r="A694" s="126"/>
      <c r="B694" s="126"/>
      <c r="C694" s="126"/>
      <c r="D694" s="126"/>
      <c r="E694" s="126"/>
      <c r="F694" s="126"/>
      <c r="G694" s="126"/>
      <c r="H694" s="126"/>
      <c r="I694" s="126"/>
      <c r="J694" s="126"/>
      <c r="K694" s="56" t="s">
        <v>21</v>
      </c>
      <c r="L694" s="45">
        <f>SUM(L689,L573,L339,L108)</f>
        <v>43919.8</v>
      </c>
      <c r="M694" s="45">
        <f>SUM(M689,M573,M339,M108)</f>
        <v>11087.814</v>
      </c>
      <c r="N694" s="45">
        <f t="shared" ref="N694:Q694" si="16">SUM(N689,N573,N339,N108)</f>
        <v>8021.1039999999994</v>
      </c>
      <c r="O694" s="45">
        <f t="shared" si="16"/>
        <v>8203.4539999999997</v>
      </c>
      <c r="P694" s="45">
        <f t="shared" si="16"/>
        <v>8302.1939999999995</v>
      </c>
      <c r="Q694" s="45">
        <f t="shared" si="16"/>
        <v>8365.2340000000004</v>
      </c>
      <c r="R694" s="29"/>
      <c r="S694" s="29"/>
      <c r="T694" s="29"/>
      <c r="U694" s="29"/>
      <c r="V694" s="29"/>
      <c r="W694" s="29"/>
      <c r="X694" s="29"/>
      <c r="Y694" s="29"/>
      <c r="Z694" s="29"/>
      <c r="AA694" s="29"/>
      <c r="AB694" s="29"/>
      <c r="AC694" s="29"/>
      <c r="AD694" s="29"/>
      <c r="AE694" s="29"/>
      <c r="AF694" s="29"/>
      <c r="AG694" s="29"/>
      <c r="AH694" s="29"/>
      <c r="AI694" s="29"/>
      <c r="AJ694" s="29"/>
      <c r="AK694" s="29"/>
      <c r="AL694" s="29"/>
      <c r="AM694" s="29"/>
      <c r="AN694" s="29"/>
      <c r="AO694" s="29"/>
      <c r="AP694" s="29"/>
      <c r="AQ694" s="29"/>
      <c r="AR694" s="29"/>
      <c r="AS694" s="29"/>
      <c r="AT694" s="29"/>
      <c r="AU694" s="29"/>
      <c r="AV694" s="29"/>
      <c r="AW694" s="29"/>
      <c r="AX694" s="29"/>
      <c r="AY694" s="29"/>
      <c r="AZ694" s="29"/>
      <c r="BA694" s="29"/>
      <c r="BB694" s="29"/>
      <c r="BC694" s="29"/>
      <c r="BD694" s="29"/>
      <c r="BE694" s="29"/>
      <c r="BF694" s="29"/>
      <c r="BG694" s="29"/>
      <c r="BH694" s="29"/>
      <c r="BI694" s="29"/>
      <c r="BJ694" s="29"/>
      <c r="BK694" s="29"/>
      <c r="BL694" s="29"/>
      <c r="BM694" s="29"/>
      <c r="BN694" s="29"/>
      <c r="BO694" s="29"/>
      <c r="BP694" s="29"/>
      <c r="BQ694" s="29"/>
      <c r="BR694" s="29"/>
      <c r="BS694" s="29"/>
      <c r="BT694" s="29"/>
      <c r="BU694" s="29"/>
      <c r="BV694" s="29"/>
      <c r="BW694" s="29"/>
      <c r="BX694" s="29"/>
      <c r="BY694" s="29"/>
      <c r="BZ694" s="29"/>
      <c r="CA694" s="29"/>
      <c r="CB694" s="29"/>
      <c r="CC694" s="29"/>
      <c r="CD694" s="29"/>
      <c r="CE694" s="29"/>
      <c r="CF694" s="29"/>
      <c r="CG694" s="29"/>
      <c r="CH694" s="29"/>
      <c r="CI694" s="29"/>
      <c r="CJ694" s="29"/>
      <c r="CK694" s="29"/>
      <c r="CL694" s="29"/>
      <c r="CM694" s="29"/>
      <c r="CN694" s="29"/>
      <c r="CO694" s="29"/>
      <c r="CP694" s="29"/>
      <c r="CQ694" s="29"/>
      <c r="CR694" s="29"/>
      <c r="CS694" s="29"/>
      <c r="CT694" s="29"/>
      <c r="CU694" s="29"/>
      <c r="CV694" s="29"/>
      <c r="CW694" s="29"/>
      <c r="CX694" s="29"/>
      <c r="CY694" s="29"/>
      <c r="CZ694" s="29"/>
      <c r="DA694" s="29"/>
      <c r="DB694" s="29"/>
      <c r="DC694" s="29"/>
      <c r="DD694" s="29"/>
      <c r="DE694" s="29"/>
      <c r="DF694" s="29"/>
      <c r="DG694" s="29"/>
      <c r="DH694" s="29"/>
      <c r="DI694" s="29"/>
      <c r="DJ694" s="29"/>
      <c r="DK694" s="29"/>
      <c r="DL694" s="29"/>
      <c r="DM694" s="29"/>
      <c r="DN694" s="29"/>
      <c r="DO694" s="29"/>
      <c r="DP694" s="29"/>
      <c r="DQ694" s="29"/>
      <c r="DR694" s="29"/>
      <c r="DS694" s="29"/>
      <c r="DT694" s="29"/>
      <c r="DU694" s="29"/>
      <c r="DV694" s="29"/>
      <c r="DW694" s="29"/>
      <c r="DX694" s="29"/>
      <c r="DY694" s="29"/>
      <c r="DZ694" s="29"/>
      <c r="EA694" s="29"/>
      <c r="EB694" s="29"/>
      <c r="EC694" s="29"/>
      <c r="ED694" s="29"/>
      <c r="EE694" s="29"/>
      <c r="EF694" s="29"/>
      <c r="EG694" s="29"/>
      <c r="EH694" s="29"/>
      <c r="EI694" s="29"/>
      <c r="EJ694" s="29"/>
      <c r="EK694" s="29"/>
      <c r="EL694" s="29"/>
      <c r="EM694" s="29"/>
      <c r="EN694" s="29"/>
      <c r="EO694" s="29"/>
      <c r="EP694" s="29"/>
      <c r="EQ694" s="29"/>
      <c r="ER694" s="29"/>
      <c r="ES694" s="29"/>
      <c r="ET694" s="29"/>
      <c r="EU694" s="29"/>
      <c r="EV694" s="29"/>
      <c r="EW694" s="29"/>
      <c r="EX694" s="29"/>
      <c r="EY694" s="29"/>
      <c r="EZ694" s="29"/>
      <c r="FA694" s="29"/>
      <c r="FB694" s="29"/>
      <c r="FC694" s="29"/>
      <c r="FD694" s="29"/>
      <c r="FE694" s="29"/>
      <c r="FF694" s="29"/>
      <c r="FG694" s="29"/>
      <c r="FH694" s="29"/>
      <c r="FI694" s="29"/>
      <c r="FJ694" s="29"/>
      <c r="FK694" s="29"/>
      <c r="FL694" s="29"/>
      <c r="FM694" s="29"/>
      <c r="FN694" s="29"/>
    </row>
    <row r="695" spans="1:170" s="3" customFormat="1" ht="192" customHeight="1" x14ac:dyDescent="0.25">
      <c r="A695" s="126"/>
      <c r="B695" s="126"/>
      <c r="C695" s="126"/>
      <c r="D695" s="126"/>
      <c r="E695" s="126"/>
      <c r="F695" s="126"/>
      <c r="G695" s="126"/>
      <c r="H695" s="126"/>
      <c r="I695" s="126"/>
      <c r="J695" s="126"/>
      <c r="K695" s="65" t="s">
        <v>5</v>
      </c>
      <c r="L695" s="45">
        <f>SUM(L690,L574,L341,L109)</f>
        <v>4227</v>
      </c>
      <c r="M695" s="45">
        <f>SUM(M690,M574,M341,M109)</f>
        <v>2887</v>
      </c>
      <c r="N695" s="45">
        <f t="shared" ref="N695:Q695" si="17">SUM(N690,N574,N341,N109)</f>
        <v>322</v>
      </c>
      <c r="O695" s="45">
        <f t="shared" si="17"/>
        <v>336</v>
      </c>
      <c r="P695" s="45">
        <f t="shared" si="17"/>
        <v>337</v>
      </c>
      <c r="Q695" s="45">
        <f t="shared" si="17"/>
        <v>345</v>
      </c>
      <c r="R695" s="29"/>
      <c r="S695" s="29"/>
      <c r="T695" s="29"/>
      <c r="U695" s="29"/>
      <c r="V695" s="29"/>
      <c r="W695" s="29"/>
      <c r="X695" s="29"/>
      <c r="Y695" s="29"/>
      <c r="Z695" s="29"/>
      <c r="AA695" s="29"/>
      <c r="AB695" s="29"/>
      <c r="AC695" s="29"/>
      <c r="AD695" s="29"/>
      <c r="AE695" s="29"/>
      <c r="AF695" s="29"/>
      <c r="AG695" s="29"/>
      <c r="AH695" s="29"/>
      <c r="AI695" s="29"/>
      <c r="AJ695" s="29"/>
      <c r="AK695" s="29"/>
      <c r="AL695" s="29"/>
      <c r="AM695" s="29"/>
      <c r="AN695" s="29"/>
      <c r="AO695" s="29"/>
      <c r="AP695" s="29"/>
      <c r="AQ695" s="29"/>
      <c r="AR695" s="29"/>
      <c r="AS695" s="29"/>
      <c r="AT695" s="29"/>
      <c r="AU695" s="29"/>
      <c r="AV695" s="29"/>
      <c r="AW695" s="29"/>
      <c r="AX695" s="29"/>
      <c r="AY695" s="29"/>
      <c r="AZ695" s="29"/>
      <c r="BA695" s="29"/>
      <c r="BB695" s="29"/>
      <c r="BC695" s="29"/>
      <c r="BD695" s="29"/>
      <c r="BE695" s="29"/>
      <c r="BF695" s="29"/>
      <c r="BG695" s="29"/>
      <c r="BH695" s="29"/>
      <c r="BI695" s="29"/>
      <c r="BJ695" s="29"/>
      <c r="BK695" s="29"/>
      <c r="BL695" s="29"/>
      <c r="BM695" s="29"/>
      <c r="BN695" s="29"/>
      <c r="BO695" s="29"/>
      <c r="BP695" s="29"/>
      <c r="BQ695" s="29"/>
      <c r="BR695" s="29"/>
      <c r="BS695" s="29"/>
      <c r="BT695" s="29"/>
      <c r="BU695" s="29"/>
      <c r="BV695" s="29"/>
      <c r="BW695" s="29"/>
      <c r="BX695" s="29"/>
      <c r="BY695" s="29"/>
      <c r="BZ695" s="29"/>
      <c r="CA695" s="29"/>
      <c r="CB695" s="29"/>
      <c r="CC695" s="29"/>
      <c r="CD695" s="29"/>
      <c r="CE695" s="29"/>
      <c r="CF695" s="29"/>
      <c r="CG695" s="29"/>
      <c r="CH695" s="29"/>
      <c r="CI695" s="29"/>
      <c r="CJ695" s="29"/>
      <c r="CK695" s="29"/>
      <c r="CL695" s="29"/>
      <c r="CM695" s="29"/>
      <c r="CN695" s="29"/>
      <c r="CO695" s="29"/>
      <c r="CP695" s="29"/>
      <c r="CQ695" s="29"/>
      <c r="CR695" s="29"/>
      <c r="CS695" s="29"/>
      <c r="CT695" s="29"/>
      <c r="CU695" s="29"/>
      <c r="CV695" s="29"/>
      <c r="CW695" s="29"/>
      <c r="CX695" s="29"/>
      <c r="CY695" s="29"/>
      <c r="CZ695" s="29"/>
      <c r="DA695" s="29"/>
      <c r="DB695" s="29"/>
      <c r="DC695" s="29"/>
      <c r="DD695" s="29"/>
      <c r="DE695" s="29"/>
      <c r="DF695" s="29"/>
      <c r="DG695" s="29"/>
      <c r="DH695" s="29"/>
      <c r="DI695" s="29"/>
      <c r="DJ695" s="29"/>
      <c r="DK695" s="29"/>
      <c r="DL695" s="29"/>
      <c r="DM695" s="29"/>
      <c r="DN695" s="29"/>
      <c r="DO695" s="29"/>
      <c r="DP695" s="29"/>
      <c r="DQ695" s="29"/>
      <c r="DR695" s="29"/>
      <c r="DS695" s="29"/>
      <c r="DT695" s="29"/>
      <c r="DU695" s="29"/>
      <c r="DV695" s="29"/>
      <c r="DW695" s="29"/>
      <c r="DX695" s="29"/>
      <c r="DY695" s="29"/>
      <c r="DZ695" s="29"/>
      <c r="EA695" s="29"/>
      <c r="EB695" s="29"/>
      <c r="EC695" s="29"/>
      <c r="ED695" s="29"/>
      <c r="EE695" s="29"/>
      <c r="EF695" s="29"/>
      <c r="EG695" s="29"/>
      <c r="EH695" s="29"/>
      <c r="EI695" s="29"/>
      <c r="EJ695" s="29"/>
      <c r="EK695" s="29"/>
      <c r="EL695" s="29"/>
      <c r="EM695" s="29"/>
      <c r="EN695" s="29"/>
      <c r="EO695" s="29"/>
      <c r="EP695" s="29"/>
      <c r="EQ695" s="29"/>
      <c r="ER695" s="29"/>
      <c r="ES695" s="29"/>
      <c r="ET695" s="29"/>
      <c r="EU695" s="29"/>
      <c r="EV695" s="29"/>
      <c r="EW695" s="29"/>
      <c r="EX695" s="29"/>
      <c r="EY695" s="29"/>
      <c r="EZ695" s="29"/>
      <c r="FA695" s="29"/>
      <c r="FB695" s="29"/>
      <c r="FC695" s="29"/>
      <c r="FD695" s="29"/>
      <c r="FE695" s="29"/>
      <c r="FF695" s="29"/>
      <c r="FG695" s="29"/>
      <c r="FH695" s="29"/>
      <c r="FI695" s="29"/>
      <c r="FJ695" s="29"/>
      <c r="FK695" s="29"/>
      <c r="FL695" s="29"/>
      <c r="FM695" s="29"/>
      <c r="FN695" s="29"/>
    </row>
    <row r="696" spans="1:170" ht="184.5" customHeight="1" x14ac:dyDescent="1.2">
      <c r="A696" s="11"/>
      <c r="I696" s="6"/>
      <c r="J696" s="5"/>
      <c r="K696" s="11"/>
      <c r="Q696" s="22"/>
    </row>
    <row r="697" spans="1:170" ht="409.6" customHeight="1" x14ac:dyDescent="1.25">
      <c r="A697" s="117"/>
      <c r="B697" s="19"/>
      <c r="C697" s="39"/>
      <c r="D697" s="39"/>
      <c r="E697" s="39"/>
      <c r="F697" s="39"/>
      <c r="G697" s="39"/>
      <c r="H697" s="39"/>
      <c r="I697" s="21"/>
      <c r="J697" s="7"/>
      <c r="K697" s="12"/>
      <c r="L697" s="36"/>
      <c r="M697" s="22"/>
      <c r="N697" s="22"/>
      <c r="O697" s="22"/>
      <c r="P697" s="22"/>
      <c r="Q697" s="22"/>
    </row>
    <row r="698" spans="1:170" ht="409.6" customHeight="1" x14ac:dyDescent="1.3">
      <c r="A698" s="117"/>
      <c r="B698" s="19"/>
      <c r="C698" s="39"/>
      <c r="D698" s="184" t="s">
        <v>237</v>
      </c>
      <c r="E698" s="184"/>
      <c r="F698" s="184"/>
      <c r="G698" s="184"/>
      <c r="H698" s="184"/>
      <c r="I698" s="42"/>
      <c r="J698" s="43" t="s">
        <v>26</v>
      </c>
      <c r="K698" s="12"/>
      <c r="L698" s="36"/>
      <c r="M698" s="22"/>
      <c r="N698" s="22"/>
      <c r="O698" s="22"/>
      <c r="P698" s="22"/>
      <c r="Q698" s="22"/>
    </row>
    <row r="699" spans="1:170" ht="409.5" customHeight="1" x14ac:dyDescent="1.25">
      <c r="A699" s="117"/>
      <c r="B699" s="19"/>
      <c r="C699" s="39"/>
      <c r="D699" s="39"/>
      <c r="E699" s="39"/>
      <c r="F699" s="39"/>
      <c r="G699" s="39"/>
      <c r="H699" s="39"/>
      <c r="I699" s="21"/>
      <c r="J699" s="7"/>
      <c r="K699" s="12"/>
      <c r="L699" s="36"/>
      <c r="M699" s="22"/>
      <c r="N699" s="22"/>
      <c r="O699" s="22"/>
      <c r="P699" s="22"/>
      <c r="Q699" s="22"/>
    </row>
    <row r="700" spans="1:170" ht="111" customHeight="1" x14ac:dyDescent="1.25">
      <c r="I700" s="21"/>
      <c r="J700" s="7"/>
      <c r="K700" s="12"/>
      <c r="L700" s="36"/>
      <c r="M700" s="22"/>
      <c r="Q700" s="22"/>
    </row>
    <row r="701" spans="1:170" ht="82.5" customHeight="1" x14ac:dyDescent="1.25">
      <c r="I701" s="21"/>
      <c r="J701" s="7"/>
      <c r="K701" s="12"/>
      <c r="L701" s="36"/>
      <c r="M701" s="22"/>
      <c r="Q701" s="22"/>
    </row>
    <row r="702" spans="1:170" ht="81" customHeight="1" x14ac:dyDescent="1.25">
      <c r="I702" s="21"/>
      <c r="J702" s="21"/>
      <c r="K702" s="25"/>
      <c r="L702" s="22"/>
      <c r="M702" s="22"/>
      <c r="Q702" s="22"/>
    </row>
    <row r="703" spans="1:170" ht="36" customHeight="1" x14ac:dyDescent="1.25">
      <c r="I703" s="21"/>
      <c r="J703" s="21"/>
      <c r="K703" s="25"/>
      <c r="L703" s="22"/>
      <c r="M703" s="22"/>
      <c r="Q703" s="22"/>
    </row>
    <row r="704" spans="1:170" ht="36" customHeight="1" x14ac:dyDescent="1.25">
      <c r="I704" s="21"/>
      <c r="J704" s="21"/>
      <c r="K704" s="25"/>
      <c r="L704" s="22"/>
      <c r="M704" s="22"/>
      <c r="Q704" s="22"/>
    </row>
    <row r="705" spans="17:17" ht="36" customHeight="1" x14ac:dyDescent="1.25">
      <c r="Q705" s="22"/>
    </row>
    <row r="706" spans="17:17" ht="36" customHeight="1" x14ac:dyDescent="1.25">
      <c r="Q706" s="22"/>
    </row>
    <row r="707" spans="17:17" ht="36" customHeight="1" x14ac:dyDescent="1.25">
      <c r="Q707" s="22"/>
    </row>
    <row r="708" spans="17:17" ht="36" customHeight="1" x14ac:dyDescent="1.25">
      <c r="Q708" s="22"/>
    </row>
    <row r="709" spans="17:17" ht="36" customHeight="1" x14ac:dyDescent="1.25">
      <c r="Q709" s="22"/>
    </row>
    <row r="710" spans="17:17" ht="36" customHeight="1" x14ac:dyDescent="1.25">
      <c r="Q710" s="22"/>
    </row>
    <row r="711" spans="17:17" ht="36" customHeight="1" x14ac:dyDescent="1.25">
      <c r="Q711" s="22"/>
    </row>
    <row r="712" spans="17:17" ht="36" customHeight="1" x14ac:dyDescent="1.25">
      <c r="Q712" s="22"/>
    </row>
    <row r="713" spans="17:17" ht="15" customHeight="1" x14ac:dyDescent="1.25">
      <c r="Q713" s="22"/>
    </row>
    <row r="714" spans="17:17" ht="15" customHeight="1" x14ac:dyDescent="1.25">
      <c r="Q714" s="22"/>
    </row>
    <row r="715" spans="17:17" ht="15" customHeight="1" x14ac:dyDescent="1.25">
      <c r="Q715" s="22"/>
    </row>
    <row r="716" spans="17:17" ht="15" customHeight="1" x14ac:dyDescent="1.25">
      <c r="Q716" s="22"/>
    </row>
    <row r="717" spans="17:17" ht="15" customHeight="1" x14ac:dyDescent="1.25">
      <c r="Q717" s="22"/>
    </row>
    <row r="718" spans="17:17" ht="15" customHeight="1" x14ac:dyDescent="1.25">
      <c r="Q718" s="22"/>
    </row>
    <row r="719" spans="17:17" ht="15" customHeight="1" x14ac:dyDescent="1.25">
      <c r="Q719" s="22"/>
    </row>
    <row r="720" spans="17:17" ht="15" customHeight="1" x14ac:dyDescent="1.25">
      <c r="Q720" s="22"/>
    </row>
    <row r="721" spans="17:17" ht="15" customHeight="1" x14ac:dyDescent="1.25">
      <c r="Q721" s="22"/>
    </row>
    <row r="722" spans="17:17" ht="15" customHeight="1" x14ac:dyDescent="1.25">
      <c r="Q722" s="22"/>
    </row>
    <row r="723" spans="17:17" ht="15" customHeight="1" x14ac:dyDescent="1.25">
      <c r="Q723" s="22"/>
    </row>
    <row r="724" spans="17:17" ht="15" customHeight="1" x14ac:dyDescent="1.25">
      <c r="Q724" s="22"/>
    </row>
    <row r="725" spans="17:17" ht="15" customHeight="1" x14ac:dyDescent="1.25">
      <c r="Q725" s="22"/>
    </row>
    <row r="726" spans="17:17" ht="15" customHeight="1" x14ac:dyDescent="1.25">
      <c r="Q726" s="22"/>
    </row>
    <row r="727" spans="17:17" ht="15" customHeight="1" x14ac:dyDescent="1.25">
      <c r="Q727" s="22"/>
    </row>
    <row r="728" spans="17:17" ht="15" customHeight="1" x14ac:dyDescent="1.25">
      <c r="Q728" s="22"/>
    </row>
    <row r="729" spans="17:17" ht="15" customHeight="1" x14ac:dyDescent="1.25">
      <c r="Q729" s="22"/>
    </row>
    <row r="730" spans="17:17" ht="15" customHeight="1" x14ac:dyDescent="1.25">
      <c r="Q730" s="22"/>
    </row>
    <row r="731" spans="17:17" ht="15" customHeight="1" x14ac:dyDescent="1.25">
      <c r="Q731" s="22"/>
    </row>
    <row r="732" spans="17:17" ht="15" customHeight="1" x14ac:dyDescent="1.25">
      <c r="Q732" s="22"/>
    </row>
    <row r="733" spans="17:17" ht="15" customHeight="1" x14ac:dyDescent="1.25">
      <c r="Q733" s="22"/>
    </row>
    <row r="734" spans="17:17" ht="15" customHeight="1" x14ac:dyDescent="1.25">
      <c r="Q734" s="22"/>
    </row>
    <row r="735" spans="17:17" ht="15" customHeight="1" x14ac:dyDescent="1.25">
      <c r="Q735" s="22"/>
    </row>
    <row r="736" spans="17:17" ht="15" customHeight="1" x14ac:dyDescent="1.25">
      <c r="Q736" s="22"/>
    </row>
    <row r="737" spans="17:17" ht="15" customHeight="1" x14ac:dyDescent="1.25">
      <c r="Q737" s="22"/>
    </row>
    <row r="738" spans="17:17" ht="15" customHeight="1" x14ac:dyDescent="1.25">
      <c r="Q738" s="22"/>
    </row>
    <row r="739" spans="17:17" ht="15" customHeight="1" x14ac:dyDescent="1.25">
      <c r="Q739" s="22"/>
    </row>
    <row r="740" spans="17:17" ht="15" customHeight="1" x14ac:dyDescent="1.25">
      <c r="Q740" s="22"/>
    </row>
    <row r="741" spans="17:17" ht="15" customHeight="1" x14ac:dyDescent="1.25">
      <c r="Q741" s="22"/>
    </row>
    <row r="742" spans="17:17" ht="15" customHeight="1" x14ac:dyDescent="1.25">
      <c r="Q742" s="22"/>
    </row>
    <row r="743" spans="17:17" ht="15" customHeight="1" x14ac:dyDescent="1.25">
      <c r="Q743" s="22"/>
    </row>
    <row r="744" spans="17:17" ht="15" customHeight="1" x14ac:dyDescent="1.25">
      <c r="Q744" s="22"/>
    </row>
    <row r="745" spans="17:17" ht="15" customHeight="1" x14ac:dyDescent="1.25">
      <c r="Q745" s="22"/>
    </row>
    <row r="746" spans="17:17" ht="15" customHeight="1" x14ac:dyDescent="1.25">
      <c r="Q746" s="22"/>
    </row>
    <row r="747" spans="17:17" ht="15" customHeight="1" x14ac:dyDescent="1.25">
      <c r="Q747" s="22"/>
    </row>
    <row r="748" spans="17:17" ht="15" customHeight="1" x14ac:dyDescent="1.25">
      <c r="Q748" s="22"/>
    </row>
    <row r="749" spans="17:17" ht="15" customHeight="1" x14ac:dyDescent="1.25">
      <c r="Q749" s="22"/>
    </row>
    <row r="750" spans="17:17" ht="15" customHeight="1" x14ac:dyDescent="1.25">
      <c r="Q750" s="22"/>
    </row>
    <row r="751" spans="17:17" ht="15" customHeight="1" x14ac:dyDescent="1.25">
      <c r="Q751" s="22"/>
    </row>
    <row r="752" spans="17:17" ht="15" customHeight="1" x14ac:dyDescent="1.25">
      <c r="Q752" s="22"/>
    </row>
    <row r="753" spans="17:17" ht="15" customHeight="1" x14ac:dyDescent="1.25">
      <c r="Q753" s="22"/>
    </row>
    <row r="754" spans="17:17" ht="15" customHeight="1" x14ac:dyDescent="1.25">
      <c r="Q754" s="22"/>
    </row>
    <row r="755" spans="17:17" ht="15" customHeight="1" x14ac:dyDescent="1.25">
      <c r="Q755" s="22"/>
    </row>
    <row r="756" spans="17:17" ht="15" customHeight="1" x14ac:dyDescent="1.25">
      <c r="Q756" s="22"/>
    </row>
    <row r="757" spans="17:17" ht="15" customHeight="1" x14ac:dyDescent="1.25">
      <c r="Q757" s="22"/>
    </row>
    <row r="758" spans="17:17" ht="15" customHeight="1" x14ac:dyDescent="1.25">
      <c r="Q758" s="22"/>
    </row>
    <row r="759" spans="17:17" ht="15" customHeight="1" x14ac:dyDescent="1.25">
      <c r="Q759" s="22"/>
    </row>
    <row r="760" spans="17:17" ht="15" customHeight="1" x14ac:dyDescent="1.25">
      <c r="Q760" s="22"/>
    </row>
    <row r="761" spans="17:17" ht="15" customHeight="1" x14ac:dyDescent="1.25">
      <c r="Q761" s="22"/>
    </row>
    <row r="762" spans="17:17" ht="15" customHeight="1" x14ac:dyDescent="1.25">
      <c r="Q762" s="22"/>
    </row>
    <row r="763" spans="17:17" ht="15" customHeight="1" x14ac:dyDescent="1.25">
      <c r="Q763" s="22"/>
    </row>
    <row r="764" spans="17:17" ht="15" customHeight="1" x14ac:dyDescent="1.25">
      <c r="Q764" s="22"/>
    </row>
    <row r="765" spans="17:17" ht="15" customHeight="1" x14ac:dyDescent="1.25">
      <c r="Q765" s="22"/>
    </row>
    <row r="766" spans="17:17" ht="15" customHeight="1" x14ac:dyDescent="1.25">
      <c r="Q766" s="22"/>
    </row>
    <row r="767" spans="17:17" ht="15" customHeight="1" x14ac:dyDescent="1.25">
      <c r="Q767" s="22"/>
    </row>
    <row r="768" spans="17:17" ht="15" customHeight="1" x14ac:dyDescent="1.25">
      <c r="Q768" s="22"/>
    </row>
    <row r="769" spans="17:17" ht="15" customHeight="1" x14ac:dyDescent="1.25">
      <c r="Q769" s="22"/>
    </row>
    <row r="770" spans="17:17" ht="15" customHeight="1" x14ac:dyDescent="1.25">
      <c r="Q770" s="22"/>
    </row>
    <row r="771" spans="17:17" ht="15" customHeight="1" x14ac:dyDescent="1.25">
      <c r="Q771" s="22"/>
    </row>
    <row r="772" spans="17:17" ht="15" customHeight="1" x14ac:dyDescent="1.25">
      <c r="Q772" s="22"/>
    </row>
    <row r="773" spans="17:17" ht="15" customHeight="1" x14ac:dyDescent="1.25">
      <c r="Q773" s="22"/>
    </row>
    <row r="774" spans="17:17" ht="15" customHeight="1" x14ac:dyDescent="1.25">
      <c r="Q774" s="22"/>
    </row>
    <row r="775" spans="17:17" ht="15" customHeight="1" x14ac:dyDescent="1.25">
      <c r="Q775" s="22"/>
    </row>
    <row r="776" spans="17:17" ht="15" customHeight="1" x14ac:dyDescent="1.25">
      <c r="Q776" s="22"/>
    </row>
    <row r="777" spans="17:17" ht="15" customHeight="1" x14ac:dyDescent="1.25">
      <c r="Q777" s="22"/>
    </row>
    <row r="778" spans="17:17" ht="15" customHeight="1" x14ac:dyDescent="1.25">
      <c r="Q778" s="22"/>
    </row>
    <row r="779" spans="17:17" ht="15" customHeight="1" x14ac:dyDescent="1.25">
      <c r="Q779" s="22"/>
    </row>
    <row r="780" spans="17:17" ht="15" customHeight="1" x14ac:dyDescent="1.25">
      <c r="Q780" s="22"/>
    </row>
    <row r="781" spans="17:17" ht="15" customHeight="1" x14ac:dyDescent="1.25">
      <c r="Q781" s="22"/>
    </row>
    <row r="782" spans="17:17" ht="15" customHeight="1" x14ac:dyDescent="1.25">
      <c r="Q782" s="22"/>
    </row>
    <row r="783" spans="17:17" ht="15" customHeight="1" x14ac:dyDescent="1.25">
      <c r="Q783" s="22"/>
    </row>
    <row r="784" spans="17:17" ht="15" customHeight="1" x14ac:dyDescent="1.25">
      <c r="Q784" s="22"/>
    </row>
    <row r="785" spans="17:17" ht="15" customHeight="1" x14ac:dyDescent="1.25">
      <c r="Q785" s="22"/>
    </row>
    <row r="786" spans="17:17" ht="15" customHeight="1" x14ac:dyDescent="1.25">
      <c r="Q786" s="22"/>
    </row>
    <row r="787" spans="17:17" ht="15" customHeight="1" x14ac:dyDescent="1.25">
      <c r="Q787" s="22"/>
    </row>
    <row r="788" spans="17:17" ht="15" customHeight="1" x14ac:dyDescent="1.25">
      <c r="Q788" s="22"/>
    </row>
    <row r="789" spans="17:17" ht="15" customHeight="1" x14ac:dyDescent="1.25">
      <c r="Q789" s="22"/>
    </row>
    <row r="790" spans="17:17" ht="15" customHeight="1" x14ac:dyDescent="1.25">
      <c r="Q790" s="22"/>
    </row>
    <row r="791" spans="17:17" ht="15" customHeight="1" x14ac:dyDescent="1.25">
      <c r="Q791" s="22"/>
    </row>
    <row r="792" spans="17:17" ht="15" customHeight="1" x14ac:dyDescent="1.25">
      <c r="Q792" s="22"/>
    </row>
    <row r="793" spans="17:17" ht="15" customHeight="1" x14ac:dyDescent="1.25">
      <c r="Q793" s="22"/>
    </row>
    <row r="794" spans="17:17" ht="15" customHeight="1" x14ac:dyDescent="1.25">
      <c r="Q794" s="22"/>
    </row>
    <row r="795" spans="17:17" ht="15" customHeight="1" x14ac:dyDescent="1.25">
      <c r="Q795" s="22"/>
    </row>
    <row r="796" spans="17:17" ht="15" customHeight="1" x14ac:dyDescent="1.25">
      <c r="Q796" s="22"/>
    </row>
    <row r="797" spans="17:17" ht="15" customHeight="1" x14ac:dyDescent="1.25">
      <c r="Q797" s="22"/>
    </row>
    <row r="798" spans="17:17" ht="15" customHeight="1" x14ac:dyDescent="1.25">
      <c r="Q798" s="22"/>
    </row>
    <row r="799" spans="17:17" ht="15" customHeight="1" x14ac:dyDescent="1.25">
      <c r="Q799" s="22"/>
    </row>
    <row r="800" spans="17:17" ht="15" customHeight="1" x14ac:dyDescent="1.25">
      <c r="Q800" s="22"/>
    </row>
    <row r="801" spans="17:17" ht="15" customHeight="1" x14ac:dyDescent="1.25">
      <c r="Q801" s="22"/>
    </row>
    <row r="802" spans="17:17" ht="15" customHeight="1" x14ac:dyDescent="1.25">
      <c r="Q802" s="22"/>
    </row>
    <row r="803" spans="17:17" ht="15" customHeight="1" x14ac:dyDescent="1.25">
      <c r="Q803" s="22"/>
    </row>
    <row r="804" spans="17:17" ht="15" customHeight="1" x14ac:dyDescent="1.25">
      <c r="Q804" s="22"/>
    </row>
    <row r="805" spans="17:17" ht="15" customHeight="1" x14ac:dyDescent="1.25">
      <c r="Q805" s="22"/>
    </row>
    <row r="806" spans="17:17" ht="15" customHeight="1" x14ac:dyDescent="1.25">
      <c r="Q806" s="22"/>
    </row>
    <row r="807" spans="17:17" ht="15" customHeight="1" x14ac:dyDescent="1.25">
      <c r="Q807" s="22"/>
    </row>
    <row r="808" spans="17:17" ht="15" customHeight="1" x14ac:dyDescent="1.25">
      <c r="Q808" s="22"/>
    </row>
    <row r="809" spans="17:17" ht="15" customHeight="1" x14ac:dyDescent="1.25">
      <c r="Q809" s="22"/>
    </row>
    <row r="810" spans="17:17" ht="15" customHeight="1" x14ac:dyDescent="1.25">
      <c r="Q810" s="22"/>
    </row>
    <row r="811" spans="17:17" ht="15" customHeight="1" x14ac:dyDescent="1.25">
      <c r="Q811" s="22"/>
    </row>
    <row r="812" spans="17:17" ht="15" customHeight="1" x14ac:dyDescent="1.25">
      <c r="Q812" s="22"/>
    </row>
    <row r="813" spans="17:17" ht="15" customHeight="1" x14ac:dyDescent="1.25">
      <c r="Q813" s="22"/>
    </row>
    <row r="814" spans="17:17" ht="15" customHeight="1" x14ac:dyDescent="1.25">
      <c r="Q814" s="22"/>
    </row>
    <row r="815" spans="17:17" ht="15" customHeight="1" x14ac:dyDescent="1.25">
      <c r="Q815" s="22"/>
    </row>
    <row r="816" spans="17:17" ht="15" customHeight="1" x14ac:dyDescent="1.25">
      <c r="Q816" s="22"/>
    </row>
    <row r="817" spans="17:17" ht="15" customHeight="1" x14ac:dyDescent="1.25">
      <c r="Q817" s="22"/>
    </row>
    <row r="818" spans="17:17" ht="15" customHeight="1" x14ac:dyDescent="1.25">
      <c r="Q818" s="22"/>
    </row>
    <row r="819" spans="17:17" ht="15" customHeight="1" x14ac:dyDescent="1.25">
      <c r="Q819" s="22"/>
    </row>
    <row r="820" spans="17:17" ht="15" customHeight="1" x14ac:dyDescent="1.25">
      <c r="Q820" s="22"/>
    </row>
    <row r="821" spans="17:17" ht="15" customHeight="1" x14ac:dyDescent="1.25">
      <c r="Q821" s="22"/>
    </row>
    <row r="822" spans="17:17" ht="15" customHeight="1" x14ac:dyDescent="1.25">
      <c r="Q822" s="22"/>
    </row>
    <row r="823" spans="17:17" ht="15" customHeight="1" x14ac:dyDescent="1.25">
      <c r="Q823" s="22"/>
    </row>
    <row r="824" spans="17:17" ht="15" customHeight="1" x14ac:dyDescent="1.25">
      <c r="Q824" s="22"/>
    </row>
    <row r="825" spans="17:17" ht="15" customHeight="1" x14ac:dyDescent="1.25">
      <c r="Q825" s="22"/>
    </row>
    <row r="826" spans="17:17" ht="15" customHeight="1" x14ac:dyDescent="1.25">
      <c r="Q826" s="22"/>
    </row>
    <row r="827" spans="17:17" ht="15" customHeight="1" x14ac:dyDescent="1.25">
      <c r="Q827" s="22"/>
    </row>
    <row r="828" spans="17:17" ht="15" customHeight="1" x14ac:dyDescent="1.25">
      <c r="Q828" s="22"/>
    </row>
    <row r="829" spans="17:17" ht="15" customHeight="1" x14ac:dyDescent="1.25">
      <c r="Q829" s="22"/>
    </row>
    <row r="830" spans="17:17" ht="15" customHeight="1" x14ac:dyDescent="1.25">
      <c r="Q830" s="22"/>
    </row>
    <row r="831" spans="17:17" ht="15" customHeight="1" x14ac:dyDescent="1.25">
      <c r="Q831" s="22"/>
    </row>
    <row r="832" spans="17:17" ht="15" customHeight="1" x14ac:dyDescent="1.25">
      <c r="Q832" s="22"/>
    </row>
    <row r="833" spans="17:17" ht="15" customHeight="1" x14ac:dyDescent="1.25">
      <c r="Q833" s="22"/>
    </row>
    <row r="834" spans="17:17" ht="15" customHeight="1" x14ac:dyDescent="1.25">
      <c r="Q834" s="22"/>
    </row>
    <row r="835" spans="17:17" ht="15" customHeight="1" x14ac:dyDescent="1.25">
      <c r="Q835" s="22"/>
    </row>
    <row r="836" spans="17:17" ht="15" customHeight="1" x14ac:dyDescent="1.25">
      <c r="Q836" s="22"/>
    </row>
    <row r="837" spans="17:17" ht="15" customHeight="1" x14ac:dyDescent="1.25">
      <c r="Q837" s="22"/>
    </row>
    <row r="838" spans="17:17" ht="15" customHeight="1" x14ac:dyDescent="1.25">
      <c r="Q838" s="22"/>
    </row>
    <row r="839" spans="17:17" ht="15" customHeight="1" x14ac:dyDescent="1.25">
      <c r="Q839" s="22"/>
    </row>
    <row r="840" spans="17:17" ht="15" customHeight="1" x14ac:dyDescent="1.25">
      <c r="Q840" s="22"/>
    </row>
    <row r="841" spans="17:17" ht="15" customHeight="1" x14ac:dyDescent="1.25">
      <c r="Q841" s="22"/>
    </row>
    <row r="842" spans="17:17" ht="15" customHeight="1" x14ac:dyDescent="1.25">
      <c r="Q842" s="22"/>
    </row>
    <row r="843" spans="17:17" ht="15" customHeight="1" x14ac:dyDescent="1.25">
      <c r="Q843" s="22"/>
    </row>
    <row r="844" spans="17:17" ht="15" customHeight="1" x14ac:dyDescent="1.25">
      <c r="Q844" s="22"/>
    </row>
    <row r="845" spans="17:17" ht="15" customHeight="1" x14ac:dyDescent="1.25">
      <c r="Q845" s="22"/>
    </row>
    <row r="846" spans="17:17" ht="15" customHeight="1" x14ac:dyDescent="1.25">
      <c r="Q846" s="22"/>
    </row>
    <row r="847" spans="17:17" ht="15" customHeight="1" x14ac:dyDescent="1.25">
      <c r="Q847" s="22"/>
    </row>
    <row r="848" spans="17:17" ht="15" customHeight="1" x14ac:dyDescent="1.25">
      <c r="Q848" s="22"/>
    </row>
    <row r="849" spans="17:17" ht="15" customHeight="1" x14ac:dyDescent="1.25">
      <c r="Q849" s="22"/>
    </row>
    <row r="850" spans="17:17" ht="15" customHeight="1" x14ac:dyDescent="1.25">
      <c r="Q850" s="22"/>
    </row>
    <row r="851" spans="17:17" ht="15" customHeight="1" x14ac:dyDescent="1.25">
      <c r="Q851" s="22"/>
    </row>
    <row r="852" spans="17:17" ht="15" customHeight="1" x14ac:dyDescent="1.25">
      <c r="Q852" s="22"/>
    </row>
    <row r="853" spans="17:17" ht="15" customHeight="1" x14ac:dyDescent="1.25">
      <c r="Q853" s="22"/>
    </row>
    <row r="854" spans="17:17" ht="15" customHeight="1" x14ac:dyDescent="1.25">
      <c r="Q854" s="22"/>
    </row>
    <row r="855" spans="17:17" ht="15" customHeight="1" x14ac:dyDescent="1.25">
      <c r="Q855" s="22"/>
    </row>
    <row r="856" spans="17:17" ht="15" customHeight="1" x14ac:dyDescent="1.25">
      <c r="Q856" s="22"/>
    </row>
    <row r="857" spans="17:17" ht="15" customHeight="1" x14ac:dyDescent="1.25">
      <c r="Q857" s="22"/>
    </row>
    <row r="858" spans="17:17" ht="15" customHeight="1" x14ac:dyDescent="1.25">
      <c r="Q858" s="22"/>
    </row>
    <row r="859" spans="17:17" ht="15" customHeight="1" x14ac:dyDescent="1.25">
      <c r="Q859" s="22"/>
    </row>
    <row r="860" spans="17:17" ht="15" customHeight="1" x14ac:dyDescent="1.25">
      <c r="Q860" s="22"/>
    </row>
    <row r="861" spans="17:17" ht="15" customHeight="1" x14ac:dyDescent="1.25">
      <c r="Q861" s="22"/>
    </row>
    <row r="862" spans="17:17" ht="15" customHeight="1" x14ac:dyDescent="1.25">
      <c r="Q862" s="22"/>
    </row>
    <row r="863" spans="17:17" ht="15" customHeight="1" x14ac:dyDescent="1.25">
      <c r="Q863" s="22"/>
    </row>
    <row r="864" spans="17:17" ht="15" customHeight="1" x14ac:dyDescent="1.25">
      <c r="Q864" s="22"/>
    </row>
    <row r="865" spans="17:17" ht="15" customHeight="1" x14ac:dyDescent="1.25">
      <c r="Q865" s="22"/>
    </row>
    <row r="866" spans="17:17" ht="15" customHeight="1" x14ac:dyDescent="1.25">
      <c r="Q866" s="22"/>
    </row>
    <row r="867" spans="17:17" ht="15" customHeight="1" x14ac:dyDescent="1.25">
      <c r="Q867" s="22"/>
    </row>
    <row r="868" spans="17:17" ht="15" customHeight="1" x14ac:dyDescent="1.25">
      <c r="Q868" s="22"/>
    </row>
    <row r="869" spans="17:17" ht="15" customHeight="1" x14ac:dyDescent="1.25">
      <c r="Q869" s="22"/>
    </row>
    <row r="870" spans="17:17" ht="15" customHeight="1" x14ac:dyDescent="1.25">
      <c r="Q870" s="22"/>
    </row>
    <row r="871" spans="17:17" ht="15" customHeight="1" x14ac:dyDescent="1.25">
      <c r="Q871" s="22"/>
    </row>
    <row r="872" spans="17:17" ht="15" customHeight="1" x14ac:dyDescent="1.25">
      <c r="Q872" s="22"/>
    </row>
    <row r="873" spans="17:17" ht="15" customHeight="1" x14ac:dyDescent="1.25">
      <c r="Q873" s="22"/>
    </row>
    <row r="874" spans="17:17" ht="15" customHeight="1" x14ac:dyDescent="1.25">
      <c r="Q874" s="22"/>
    </row>
    <row r="875" spans="17:17" ht="15" customHeight="1" x14ac:dyDescent="1.25">
      <c r="Q875" s="22"/>
    </row>
    <row r="876" spans="17:17" ht="15" customHeight="1" x14ac:dyDescent="1.25">
      <c r="Q876" s="22"/>
    </row>
    <row r="877" spans="17:17" ht="15" customHeight="1" x14ac:dyDescent="1.25">
      <c r="Q877" s="22"/>
    </row>
    <row r="878" spans="17:17" ht="15" customHeight="1" x14ac:dyDescent="1.25">
      <c r="Q878" s="22"/>
    </row>
    <row r="879" spans="17:17" ht="15" customHeight="1" x14ac:dyDescent="1.25">
      <c r="Q879" s="22"/>
    </row>
    <row r="880" spans="17:17" ht="15" customHeight="1" x14ac:dyDescent="1.25">
      <c r="Q880" s="22"/>
    </row>
    <row r="881" spans="17:17" ht="15" customHeight="1" x14ac:dyDescent="1.25">
      <c r="Q881" s="22"/>
    </row>
    <row r="882" spans="17:17" ht="15" customHeight="1" x14ac:dyDescent="1.25">
      <c r="Q882" s="22"/>
    </row>
    <row r="883" spans="17:17" ht="15" customHeight="1" x14ac:dyDescent="1.25">
      <c r="Q883" s="22"/>
    </row>
    <row r="884" spans="17:17" ht="15" customHeight="1" x14ac:dyDescent="1.25">
      <c r="Q884" s="22"/>
    </row>
    <row r="885" spans="17:17" ht="15" customHeight="1" x14ac:dyDescent="1.25">
      <c r="Q885" s="22"/>
    </row>
    <row r="886" spans="17:17" ht="15" customHeight="1" x14ac:dyDescent="1.25">
      <c r="Q886" s="22"/>
    </row>
    <row r="887" spans="17:17" ht="15" customHeight="1" x14ac:dyDescent="1.25">
      <c r="Q887" s="22"/>
    </row>
    <row r="888" spans="17:17" ht="15" customHeight="1" x14ac:dyDescent="1.25">
      <c r="Q888" s="22"/>
    </row>
    <row r="889" spans="17:17" ht="15" customHeight="1" x14ac:dyDescent="1.25">
      <c r="Q889" s="22"/>
    </row>
    <row r="890" spans="17:17" ht="15" customHeight="1" x14ac:dyDescent="1.25">
      <c r="Q890" s="22"/>
    </row>
    <row r="891" spans="17:17" ht="15" customHeight="1" x14ac:dyDescent="1.25">
      <c r="Q891" s="22"/>
    </row>
    <row r="892" spans="17:17" ht="15" customHeight="1" x14ac:dyDescent="1.25">
      <c r="Q892" s="22"/>
    </row>
    <row r="893" spans="17:17" ht="15" customHeight="1" x14ac:dyDescent="1.25">
      <c r="Q893" s="22"/>
    </row>
    <row r="894" spans="17:17" ht="15" customHeight="1" x14ac:dyDescent="1.25">
      <c r="Q894" s="22"/>
    </row>
    <row r="895" spans="17:17" ht="15" customHeight="1" x14ac:dyDescent="1.25">
      <c r="Q895" s="22"/>
    </row>
    <row r="896" spans="17:17" ht="15" customHeight="1" x14ac:dyDescent="1.25">
      <c r="Q896" s="22"/>
    </row>
    <row r="897" spans="17:17" ht="15" customHeight="1" x14ac:dyDescent="1.25">
      <c r="Q897" s="22"/>
    </row>
    <row r="898" spans="17:17" ht="15" customHeight="1" x14ac:dyDescent="1.25">
      <c r="Q898" s="22"/>
    </row>
    <row r="899" spans="17:17" ht="15" customHeight="1" x14ac:dyDescent="1.25">
      <c r="Q899" s="22"/>
    </row>
    <row r="900" spans="17:17" ht="15" customHeight="1" x14ac:dyDescent="1.25">
      <c r="Q900" s="22"/>
    </row>
    <row r="901" spans="17:17" ht="15" customHeight="1" x14ac:dyDescent="1.25">
      <c r="Q901" s="22"/>
    </row>
    <row r="902" spans="17:17" ht="15" customHeight="1" x14ac:dyDescent="1.25">
      <c r="Q902" s="22"/>
    </row>
    <row r="903" spans="17:17" ht="15" customHeight="1" x14ac:dyDescent="1.25">
      <c r="Q903" s="22"/>
    </row>
    <row r="904" spans="17:17" ht="15" customHeight="1" x14ac:dyDescent="1.25">
      <c r="Q904" s="22"/>
    </row>
    <row r="905" spans="17:17" ht="15" customHeight="1" x14ac:dyDescent="1.25">
      <c r="Q905" s="22"/>
    </row>
    <row r="906" spans="17:17" ht="15" customHeight="1" x14ac:dyDescent="1.25">
      <c r="Q906" s="22"/>
    </row>
    <row r="907" spans="17:17" ht="15" customHeight="1" x14ac:dyDescent="1.25">
      <c r="Q907" s="22"/>
    </row>
    <row r="908" spans="17:17" ht="15" customHeight="1" x14ac:dyDescent="1.25">
      <c r="Q908" s="22"/>
    </row>
    <row r="909" spans="17:17" ht="15" customHeight="1" x14ac:dyDescent="1.25">
      <c r="Q909" s="22"/>
    </row>
    <row r="910" spans="17:17" ht="15" customHeight="1" x14ac:dyDescent="1.25">
      <c r="Q910" s="22"/>
    </row>
    <row r="911" spans="17:17" ht="15" customHeight="1" x14ac:dyDescent="1.25">
      <c r="Q911" s="22"/>
    </row>
    <row r="912" spans="17:17" ht="15" customHeight="1" x14ac:dyDescent="1.25">
      <c r="Q912" s="22"/>
    </row>
    <row r="913" spans="17:17" ht="15" customHeight="1" x14ac:dyDescent="1.25">
      <c r="Q913" s="22"/>
    </row>
    <row r="914" spans="17:17" ht="15" customHeight="1" x14ac:dyDescent="1.25">
      <c r="Q914" s="22"/>
    </row>
    <row r="915" spans="17:17" ht="15" customHeight="1" x14ac:dyDescent="1.25">
      <c r="Q915" s="22"/>
    </row>
    <row r="916" spans="17:17" ht="15" customHeight="1" x14ac:dyDescent="1.25">
      <c r="Q916" s="22"/>
    </row>
    <row r="917" spans="17:17" ht="15" customHeight="1" x14ac:dyDescent="1.25">
      <c r="Q917" s="22"/>
    </row>
    <row r="918" spans="17:17" ht="15" customHeight="1" x14ac:dyDescent="1.25">
      <c r="Q918" s="22"/>
    </row>
    <row r="919" spans="17:17" ht="15" customHeight="1" x14ac:dyDescent="1.25">
      <c r="Q919" s="22"/>
    </row>
    <row r="920" spans="17:17" ht="15" customHeight="1" x14ac:dyDescent="1.25">
      <c r="Q920" s="22"/>
    </row>
    <row r="921" spans="17:17" ht="15" customHeight="1" x14ac:dyDescent="1.25">
      <c r="Q921" s="22"/>
    </row>
    <row r="922" spans="17:17" ht="15" customHeight="1" x14ac:dyDescent="1.25">
      <c r="Q922" s="22"/>
    </row>
    <row r="923" spans="17:17" ht="15" customHeight="1" x14ac:dyDescent="1.25">
      <c r="Q923" s="22"/>
    </row>
    <row r="924" spans="17:17" ht="15" customHeight="1" x14ac:dyDescent="1.25">
      <c r="Q924" s="22"/>
    </row>
    <row r="925" spans="17:17" ht="15" customHeight="1" x14ac:dyDescent="1.25">
      <c r="Q925" s="22"/>
    </row>
    <row r="926" spans="17:17" ht="15" customHeight="1" x14ac:dyDescent="1.25">
      <c r="Q926" s="22"/>
    </row>
    <row r="927" spans="17:17" ht="15" customHeight="1" x14ac:dyDescent="1.25">
      <c r="Q927" s="22"/>
    </row>
    <row r="928" spans="17:17" ht="15" customHeight="1" x14ac:dyDescent="1.25">
      <c r="Q928" s="22"/>
    </row>
    <row r="929" spans="17:17" ht="15" customHeight="1" x14ac:dyDescent="1.25">
      <c r="Q929" s="22"/>
    </row>
    <row r="930" spans="17:17" ht="15" customHeight="1" x14ac:dyDescent="1.25">
      <c r="Q930" s="22"/>
    </row>
    <row r="931" spans="17:17" ht="15" customHeight="1" x14ac:dyDescent="1.25">
      <c r="Q931" s="22"/>
    </row>
    <row r="932" spans="17:17" ht="15" customHeight="1" x14ac:dyDescent="1.25">
      <c r="Q932" s="22"/>
    </row>
    <row r="933" spans="17:17" ht="15" customHeight="1" x14ac:dyDescent="1.25">
      <c r="Q933" s="22"/>
    </row>
    <row r="934" spans="17:17" ht="15" customHeight="1" x14ac:dyDescent="1.25">
      <c r="Q934" s="22"/>
    </row>
    <row r="935" spans="17:17" ht="15" customHeight="1" x14ac:dyDescent="1.25">
      <c r="Q935" s="22"/>
    </row>
    <row r="936" spans="17:17" ht="15" customHeight="1" x14ac:dyDescent="1.25">
      <c r="Q936" s="22"/>
    </row>
    <row r="937" spans="17:17" ht="15" customHeight="1" x14ac:dyDescent="1.25">
      <c r="Q937" s="22"/>
    </row>
    <row r="938" spans="17:17" ht="15" customHeight="1" x14ac:dyDescent="1.25">
      <c r="Q938" s="22"/>
    </row>
    <row r="939" spans="17:17" ht="15" customHeight="1" x14ac:dyDescent="1.25">
      <c r="Q939" s="22"/>
    </row>
    <row r="940" spans="17:17" ht="15" customHeight="1" x14ac:dyDescent="1.25">
      <c r="Q940" s="22"/>
    </row>
    <row r="941" spans="17:17" ht="15" customHeight="1" x14ac:dyDescent="1.25">
      <c r="Q941" s="22"/>
    </row>
    <row r="942" spans="17:17" ht="15" customHeight="1" x14ac:dyDescent="1.25">
      <c r="Q942" s="22"/>
    </row>
    <row r="943" spans="17:17" ht="15" customHeight="1" x14ac:dyDescent="1.25">
      <c r="Q943" s="22"/>
    </row>
    <row r="944" spans="17:17" ht="15" customHeight="1" x14ac:dyDescent="1.25">
      <c r="Q944" s="22"/>
    </row>
    <row r="945" spans="17:17" ht="15" customHeight="1" x14ac:dyDescent="1.25">
      <c r="Q945" s="22"/>
    </row>
    <row r="946" spans="17:17" ht="15" customHeight="1" x14ac:dyDescent="1.25">
      <c r="Q946" s="22"/>
    </row>
    <row r="947" spans="17:17" ht="15" customHeight="1" x14ac:dyDescent="1.25">
      <c r="Q947" s="22"/>
    </row>
    <row r="948" spans="17:17" ht="15" customHeight="1" x14ac:dyDescent="1.25">
      <c r="Q948" s="22"/>
    </row>
    <row r="949" spans="17:17" ht="15" customHeight="1" x14ac:dyDescent="1.25">
      <c r="Q949" s="22"/>
    </row>
    <row r="950" spans="17:17" ht="15" customHeight="1" x14ac:dyDescent="1.25">
      <c r="Q950" s="22"/>
    </row>
    <row r="951" spans="17:17" ht="15" customHeight="1" x14ac:dyDescent="1.25">
      <c r="Q951" s="22"/>
    </row>
    <row r="952" spans="17:17" ht="15" customHeight="1" x14ac:dyDescent="1.25">
      <c r="Q952" s="22"/>
    </row>
    <row r="953" spans="17:17" ht="15" customHeight="1" x14ac:dyDescent="1.25">
      <c r="Q953" s="22"/>
    </row>
    <row r="954" spans="17:17" ht="15" customHeight="1" x14ac:dyDescent="1.25">
      <c r="Q954" s="22"/>
    </row>
    <row r="955" spans="17:17" ht="15" customHeight="1" x14ac:dyDescent="1.25">
      <c r="Q955" s="22"/>
    </row>
    <row r="956" spans="17:17" ht="15" customHeight="1" x14ac:dyDescent="1.25">
      <c r="Q956" s="22"/>
    </row>
    <row r="957" spans="17:17" ht="15" customHeight="1" x14ac:dyDescent="1.25">
      <c r="Q957" s="22"/>
    </row>
    <row r="958" spans="17:17" ht="15" customHeight="1" x14ac:dyDescent="1.25">
      <c r="Q958" s="22"/>
    </row>
    <row r="959" spans="17:17" ht="15" customHeight="1" x14ac:dyDescent="1.25">
      <c r="Q959" s="22"/>
    </row>
    <row r="960" spans="17:17" ht="15" customHeight="1" x14ac:dyDescent="1.25">
      <c r="Q960" s="22"/>
    </row>
    <row r="961" spans="17:17" ht="15" customHeight="1" x14ac:dyDescent="1.25">
      <c r="Q961" s="22"/>
    </row>
    <row r="962" spans="17:17" ht="15" customHeight="1" x14ac:dyDescent="1.25">
      <c r="Q962" s="22"/>
    </row>
    <row r="963" spans="17:17" ht="15" customHeight="1" x14ac:dyDescent="1.25">
      <c r="Q963" s="22"/>
    </row>
    <row r="964" spans="17:17" ht="15" customHeight="1" x14ac:dyDescent="1.25">
      <c r="Q964" s="22"/>
    </row>
    <row r="965" spans="17:17" ht="15" customHeight="1" x14ac:dyDescent="1.25">
      <c r="Q965" s="22"/>
    </row>
    <row r="966" spans="17:17" ht="15" customHeight="1" x14ac:dyDescent="1.25">
      <c r="Q966" s="22"/>
    </row>
    <row r="967" spans="17:17" ht="15" customHeight="1" x14ac:dyDescent="1.25">
      <c r="Q967" s="22"/>
    </row>
    <row r="968" spans="17:17" ht="15" customHeight="1" x14ac:dyDescent="1.25">
      <c r="Q968" s="22"/>
    </row>
    <row r="969" spans="17:17" ht="15" customHeight="1" x14ac:dyDescent="1.25">
      <c r="Q969" s="22"/>
    </row>
    <row r="970" spans="17:17" ht="15" customHeight="1" x14ac:dyDescent="1.25">
      <c r="Q970" s="22"/>
    </row>
    <row r="971" spans="17:17" ht="15" customHeight="1" x14ac:dyDescent="1.25">
      <c r="Q971" s="22"/>
    </row>
    <row r="972" spans="17:17" ht="15" customHeight="1" x14ac:dyDescent="1.25">
      <c r="Q972" s="22"/>
    </row>
    <row r="973" spans="17:17" ht="15" customHeight="1" x14ac:dyDescent="1.25">
      <c r="Q973" s="22"/>
    </row>
    <row r="974" spans="17:17" ht="15" customHeight="1" x14ac:dyDescent="1.25">
      <c r="Q974" s="22"/>
    </row>
    <row r="975" spans="17:17" ht="15" customHeight="1" x14ac:dyDescent="1.25">
      <c r="Q975" s="22"/>
    </row>
    <row r="976" spans="17:17" ht="15" customHeight="1" x14ac:dyDescent="1.25">
      <c r="Q976" s="22"/>
    </row>
    <row r="977" spans="17:17" ht="15" customHeight="1" x14ac:dyDescent="1.25">
      <c r="Q977" s="22"/>
    </row>
    <row r="978" spans="17:17" ht="15" customHeight="1" x14ac:dyDescent="1.25">
      <c r="Q978" s="22"/>
    </row>
    <row r="979" spans="17:17" ht="15" customHeight="1" x14ac:dyDescent="1.25">
      <c r="Q979" s="22"/>
    </row>
    <row r="980" spans="17:17" ht="15" customHeight="1" x14ac:dyDescent="1.25">
      <c r="Q980" s="22"/>
    </row>
    <row r="981" spans="17:17" ht="15" customHeight="1" x14ac:dyDescent="1.25">
      <c r="Q981" s="22"/>
    </row>
    <row r="982" spans="17:17" ht="15" customHeight="1" x14ac:dyDescent="1.25">
      <c r="Q982" s="22"/>
    </row>
    <row r="983" spans="17:17" ht="15" customHeight="1" x14ac:dyDescent="1.25">
      <c r="Q983" s="22"/>
    </row>
    <row r="984" spans="17:17" ht="15" customHeight="1" x14ac:dyDescent="1.25">
      <c r="Q984" s="22"/>
    </row>
    <row r="985" spans="17:17" ht="15" customHeight="1" x14ac:dyDescent="1.25">
      <c r="Q985" s="22"/>
    </row>
    <row r="986" spans="17:17" ht="15" customHeight="1" x14ac:dyDescent="1.25">
      <c r="Q986" s="22"/>
    </row>
    <row r="987" spans="17:17" ht="15" customHeight="1" x14ac:dyDescent="1.25">
      <c r="Q987" s="22"/>
    </row>
    <row r="988" spans="17:17" ht="15" customHeight="1" x14ac:dyDescent="1.25">
      <c r="Q988" s="22"/>
    </row>
    <row r="989" spans="17:17" ht="15" customHeight="1" x14ac:dyDescent="1.25">
      <c r="Q989" s="22"/>
    </row>
    <row r="990" spans="17:17" ht="15" customHeight="1" x14ac:dyDescent="1.25">
      <c r="Q990" s="22"/>
    </row>
    <row r="991" spans="17:17" ht="15" customHeight="1" x14ac:dyDescent="1.25">
      <c r="Q991" s="22"/>
    </row>
    <row r="992" spans="17:17" ht="15" customHeight="1" x14ac:dyDescent="1.25">
      <c r="Q992" s="22"/>
    </row>
    <row r="993" spans="17:17" ht="15" customHeight="1" x14ac:dyDescent="1.25">
      <c r="Q993" s="22"/>
    </row>
    <row r="994" spans="17:17" ht="15" customHeight="1" x14ac:dyDescent="1.25">
      <c r="Q994" s="22"/>
    </row>
    <row r="995" spans="17:17" ht="15" customHeight="1" x14ac:dyDescent="1.25">
      <c r="Q995" s="22"/>
    </row>
    <row r="996" spans="17:17" ht="15" customHeight="1" x14ac:dyDescent="1.25">
      <c r="Q996" s="22"/>
    </row>
    <row r="997" spans="17:17" ht="15" customHeight="1" x14ac:dyDescent="1.25">
      <c r="Q997" s="22"/>
    </row>
    <row r="998" spans="17:17" ht="15" customHeight="1" x14ac:dyDescent="1.25">
      <c r="Q998" s="22"/>
    </row>
    <row r="999" spans="17:17" ht="15" customHeight="1" x14ac:dyDescent="1.25">
      <c r="Q999" s="22"/>
    </row>
    <row r="1000" spans="17:17" ht="15" customHeight="1" x14ac:dyDescent="1.25">
      <c r="Q1000" s="22"/>
    </row>
    <row r="1001" spans="17:17" ht="15" customHeight="1" x14ac:dyDescent="1.25">
      <c r="Q1001" s="22"/>
    </row>
    <row r="1002" spans="17:17" ht="15" customHeight="1" x14ac:dyDescent="1.25">
      <c r="Q1002" s="22"/>
    </row>
    <row r="1003" spans="17:17" ht="15" customHeight="1" x14ac:dyDescent="1.25">
      <c r="Q1003" s="22"/>
    </row>
    <row r="1004" spans="17:17" ht="15" customHeight="1" x14ac:dyDescent="1.25">
      <c r="Q1004" s="22"/>
    </row>
    <row r="1005" spans="17:17" ht="15" customHeight="1" x14ac:dyDescent="1.25">
      <c r="Q1005" s="22"/>
    </row>
    <row r="1006" spans="17:17" ht="15" customHeight="1" x14ac:dyDescent="1.25">
      <c r="Q1006" s="22"/>
    </row>
    <row r="1007" spans="17:17" ht="15" customHeight="1" x14ac:dyDescent="1.25">
      <c r="Q1007" s="22"/>
    </row>
    <row r="1008" spans="17:17" ht="15" customHeight="1" x14ac:dyDescent="1.25">
      <c r="Q1008" s="22"/>
    </row>
    <row r="1009" spans="17:17" ht="15" customHeight="1" x14ac:dyDescent="1.25">
      <c r="Q1009" s="22"/>
    </row>
    <row r="1010" spans="17:17" ht="15" customHeight="1" x14ac:dyDescent="1.25">
      <c r="Q1010" s="22"/>
    </row>
    <row r="1011" spans="17:17" ht="15" customHeight="1" x14ac:dyDescent="1.25">
      <c r="Q1011" s="22"/>
    </row>
    <row r="1012" spans="17:17" ht="15" customHeight="1" x14ac:dyDescent="1.25">
      <c r="Q1012" s="22"/>
    </row>
    <row r="1013" spans="17:17" ht="15" customHeight="1" x14ac:dyDescent="1.25">
      <c r="Q1013" s="22"/>
    </row>
    <row r="1014" spans="17:17" ht="15" customHeight="1" x14ac:dyDescent="1.25">
      <c r="Q1014" s="22"/>
    </row>
    <row r="1015" spans="17:17" ht="15" customHeight="1" x14ac:dyDescent="1.25">
      <c r="Q1015" s="22"/>
    </row>
    <row r="1016" spans="17:17" ht="15" customHeight="1" x14ac:dyDescent="1.25">
      <c r="Q1016" s="22"/>
    </row>
    <row r="1017" spans="17:17" ht="15" customHeight="1" x14ac:dyDescent="1.25">
      <c r="Q1017" s="22"/>
    </row>
    <row r="1018" spans="17:17" ht="15" customHeight="1" x14ac:dyDescent="1.25">
      <c r="Q1018" s="22"/>
    </row>
    <row r="1019" spans="17:17" ht="15" customHeight="1" x14ac:dyDescent="1.25">
      <c r="Q1019" s="22"/>
    </row>
    <row r="1020" spans="17:17" ht="15" customHeight="1" x14ac:dyDescent="1.25">
      <c r="Q1020" s="22"/>
    </row>
    <row r="1021" spans="17:17" ht="15" customHeight="1" x14ac:dyDescent="1.25">
      <c r="Q1021" s="22"/>
    </row>
    <row r="1022" spans="17:17" ht="15" customHeight="1" x14ac:dyDescent="1.25">
      <c r="Q1022" s="22"/>
    </row>
    <row r="1023" spans="17:17" ht="15" customHeight="1" x14ac:dyDescent="1.25">
      <c r="Q1023" s="22"/>
    </row>
    <row r="1024" spans="17:17" ht="15" customHeight="1" x14ac:dyDescent="1.25">
      <c r="Q1024" s="22"/>
    </row>
    <row r="1025" spans="17:17" ht="15" customHeight="1" x14ac:dyDescent="1.25">
      <c r="Q1025" s="22"/>
    </row>
    <row r="1026" spans="17:17" ht="15" customHeight="1" x14ac:dyDescent="1.25">
      <c r="Q1026" s="22"/>
    </row>
    <row r="1027" spans="17:17" ht="15" customHeight="1" x14ac:dyDescent="1.25">
      <c r="Q1027" s="22"/>
    </row>
    <row r="1028" spans="17:17" ht="15" customHeight="1" x14ac:dyDescent="1.25">
      <c r="Q1028" s="22"/>
    </row>
    <row r="1029" spans="17:17" ht="15" customHeight="1" x14ac:dyDescent="1.25">
      <c r="Q1029" s="22"/>
    </row>
    <row r="1030" spans="17:17" ht="15" customHeight="1" x14ac:dyDescent="1.25">
      <c r="Q1030" s="22"/>
    </row>
    <row r="1031" spans="17:17" ht="15" customHeight="1" x14ac:dyDescent="1.25">
      <c r="Q1031" s="22"/>
    </row>
    <row r="1032" spans="17:17" ht="15" customHeight="1" x14ac:dyDescent="1.25">
      <c r="Q1032" s="22"/>
    </row>
    <row r="1033" spans="17:17" ht="15" customHeight="1" x14ac:dyDescent="1.25">
      <c r="Q1033" s="22"/>
    </row>
    <row r="1034" spans="17:17" ht="15" customHeight="1" x14ac:dyDescent="1.25">
      <c r="Q1034" s="22"/>
    </row>
    <row r="1035" spans="17:17" ht="15" customHeight="1" x14ac:dyDescent="1.25">
      <c r="Q1035" s="22"/>
    </row>
    <row r="1036" spans="17:17" ht="15" customHeight="1" x14ac:dyDescent="1.25">
      <c r="Q1036" s="22"/>
    </row>
    <row r="1037" spans="17:17" ht="15" customHeight="1" x14ac:dyDescent="1.25">
      <c r="Q1037" s="22"/>
    </row>
    <row r="1038" spans="17:17" ht="15" customHeight="1" x14ac:dyDescent="1.25">
      <c r="Q1038" s="22"/>
    </row>
    <row r="1039" spans="17:17" ht="15" customHeight="1" x14ac:dyDescent="1.25">
      <c r="Q1039" s="22"/>
    </row>
    <row r="1040" spans="17:17" ht="15" customHeight="1" x14ac:dyDescent="1.25">
      <c r="Q1040" s="22"/>
    </row>
    <row r="1041" spans="17:17" ht="15" customHeight="1" x14ac:dyDescent="1.25">
      <c r="Q1041" s="22"/>
    </row>
    <row r="1042" spans="17:17" ht="15" customHeight="1" x14ac:dyDescent="1.25">
      <c r="Q1042" s="22"/>
    </row>
    <row r="1043" spans="17:17" ht="15" customHeight="1" x14ac:dyDescent="1.25">
      <c r="Q1043" s="22"/>
    </row>
    <row r="1044" spans="17:17" ht="15" customHeight="1" x14ac:dyDescent="1.25">
      <c r="Q1044" s="22"/>
    </row>
    <row r="1045" spans="17:17" ht="15" customHeight="1" x14ac:dyDescent="1.25">
      <c r="Q1045" s="22"/>
    </row>
    <row r="1046" spans="17:17" ht="15" customHeight="1" x14ac:dyDescent="1.25">
      <c r="Q1046" s="22"/>
    </row>
    <row r="1047" spans="17:17" ht="15" customHeight="1" x14ac:dyDescent="1.25">
      <c r="Q1047" s="22"/>
    </row>
    <row r="1048" spans="17:17" ht="15" customHeight="1" x14ac:dyDescent="1.25">
      <c r="Q1048" s="22"/>
    </row>
    <row r="1049" spans="17:17" ht="15" customHeight="1" x14ac:dyDescent="1.25">
      <c r="Q1049" s="22"/>
    </row>
    <row r="1050" spans="17:17" ht="15" customHeight="1" x14ac:dyDescent="1.25">
      <c r="Q1050" s="22"/>
    </row>
    <row r="1051" spans="17:17" ht="15" customHeight="1" x14ac:dyDescent="1.25">
      <c r="Q1051" s="22"/>
    </row>
    <row r="1052" spans="17:17" ht="15" customHeight="1" x14ac:dyDescent="1.25">
      <c r="Q1052" s="22"/>
    </row>
    <row r="1053" spans="17:17" ht="15" customHeight="1" x14ac:dyDescent="1.25">
      <c r="Q1053" s="22"/>
    </row>
    <row r="1054" spans="17:17" ht="15" customHeight="1" x14ac:dyDescent="1.25">
      <c r="Q1054" s="22"/>
    </row>
    <row r="1055" spans="17:17" ht="15" customHeight="1" x14ac:dyDescent="1.25">
      <c r="Q1055" s="22"/>
    </row>
    <row r="1056" spans="17:17" ht="15" customHeight="1" x14ac:dyDescent="1.25">
      <c r="Q1056" s="22"/>
    </row>
    <row r="1057" spans="17:17" ht="15" customHeight="1" x14ac:dyDescent="1.25">
      <c r="Q1057" s="22"/>
    </row>
    <row r="1058" spans="17:17" ht="15" customHeight="1" x14ac:dyDescent="1.25">
      <c r="Q1058" s="22"/>
    </row>
    <row r="1059" spans="17:17" ht="15" customHeight="1" x14ac:dyDescent="1.25">
      <c r="Q1059" s="22"/>
    </row>
    <row r="1060" spans="17:17" ht="15" customHeight="1" x14ac:dyDescent="1.25">
      <c r="Q1060" s="22"/>
    </row>
    <row r="1061" spans="17:17" ht="15" customHeight="1" x14ac:dyDescent="1.25">
      <c r="Q1061" s="22"/>
    </row>
    <row r="1062" spans="17:17" ht="15" customHeight="1" x14ac:dyDescent="1.25">
      <c r="Q1062" s="22"/>
    </row>
    <row r="1063" spans="17:17" ht="15" customHeight="1" x14ac:dyDescent="1.25">
      <c r="Q1063" s="22"/>
    </row>
    <row r="1064" spans="17:17" ht="15" customHeight="1" x14ac:dyDescent="1.25">
      <c r="Q1064" s="22"/>
    </row>
    <row r="1065" spans="17:17" ht="15" customHeight="1" x14ac:dyDescent="1.25">
      <c r="Q1065" s="22"/>
    </row>
    <row r="1066" spans="17:17" ht="15" customHeight="1" x14ac:dyDescent="1.25">
      <c r="Q1066" s="22"/>
    </row>
    <row r="1067" spans="17:17" ht="15" customHeight="1" x14ac:dyDescent="1.25">
      <c r="Q1067" s="22"/>
    </row>
    <row r="1068" spans="17:17" ht="15" customHeight="1" x14ac:dyDescent="1.25">
      <c r="Q1068" s="22"/>
    </row>
    <row r="1069" spans="17:17" ht="15" customHeight="1" x14ac:dyDescent="1.25">
      <c r="Q1069" s="22"/>
    </row>
    <row r="1070" spans="17:17" ht="15" customHeight="1" x14ac:dyDescent="1.25">
      <c r="Q1070" s="22"/>
    </row>
    <row r="1071" spans="17:17" ht="15" customHeight="1" x14ac:dyDescent="1.25">
      <c r="Q1071" s="22"/>
    </row>
    <row r="1072" spans="17:17" ht="15" customHeight="1" x14ac:dyDescent="1.25">
      <c r="Q1072" s="22"/>
    </row>
    <row r="1073" spans="17:17" ht="15" customHeight="1" x14ac:dyDescent="1.25">
      <c r="Q1073" s="22"/>
    </row>
    <row r="1074" spans="17:17" ht="15" customHeight="1" x14ac:dyDescent="1.25">
      <c r="Q1074" s="22"/>
    </row>
    <row r="1075" spans="17:17" ht="15" customHeight="1" x14ac:dyDescent="1.25">
      <c r="Q1075" s="22"/>
    </row>
    <row r="1076" spans="17:17" ht="15" customHeight="1" x14ac:dyDescent="1.25">
      <c r="Q1076" s="22"/>
    </row>
    <row r="1077" spans="17:17" ht="15" customHeight="1" x14ac:dyDescent="1.25">
      <c r="Q1077" s="22"/>
    </row>
    <row r="1078" spans="17:17" ht="15" customHeight="1" x14ac:dyDescent="1.25">
      <c r="Q1078" s="22"/>
    </row>
    <row r="1079" spans="17:17" ht="15" customHeight="1" x14ac:dyDescent="1.25">
      <c r="Q1079" s="22"/>
    </row>
    <row r="1080" spans="17:17" ht="15" customHeight="1" x14ac:dyDescent="1.25">
      <c r="Q1080" s="22"/>
    </row>
    <row r="1081" spans="17:17" ht="15" customHeight="1" x14ac:dyDescent="1.25">
      <c r="Q1081" s="22"/>
    </row>
    <row r="1082" spans="17:17" ht="15" customHeight="1" x14ac:dyDescent="1.25">
      <c r="Q1082" s="22"/>
    </row>
    <row r="1083" spans="17:17" ht="15" customHeight="1" x14ac:dyDescent="1.25">
      <c r="Q1083" s="22"/>
    </row>
    <row r="1084" spans="17:17" ht="15" customHeight="1" x14ac:dyDescent="1.25">
      <c r="Q1084" s="22"/>
    </row>
    <row r="1085" spans="17:17" ht="15" customHeight="1" x14ac:dyDescent="1.25">
      <c r="Q1085" s="22"/>
    </row>
    <row r="1086" spans="17:17" ht="15" customHeight="1" x14ac:dyDescent="1.25">
      <c r="Q1086" s="22"/>
    </row>
    <row r="1087" spans="17:17" ht="15" customHeight="1" x14ac:dyDescent="1.25">
      <c r="Q1087" s="22"/>
    </row>
    <row r="1088" spans="17:17" ht="15" customHeight="1" x14ac:dyDescent="1.25">
      <c r="Q1088" s="22"/>
    </row>
    <row r="1089" spans="17:17" ht="15" customHeight="1" x14ac:dyDescent="1.25">
      <c r="Q1089" s="22"/>
    </row>
    <row r="1090" spans="17:17" ht="15" customHeight="1" x14ac:dyDescent="1.25">
      <c r="Q1090" s="22"/>
    </row>
    <row r="1091" spans="17:17" ht="15" customHeight="1" x14ac:dyDescent="1.25">
      <c r="Q1091" s="22"/>
    </row>
    <row r="1092" spans="17:17" ht="15" customHeight="1" x14ac:dyDescent="1.25">
      <c r="Q1092" s="22"/>
    </row>
    <row r="1093" spans="17:17" ht="15" customHeight="1" x14ac:dyDescent="1.25">
      <c r="Q1093" s="22"/>
    </row>
    <row r="1094" spans="17:17" ht="15" customHeight="1" x14ac:dyDescent="1.25">
      <c r="Q1094" s="22"/>
    </row>
    <row r="1095" spans="17:17" ht="15" customHeight="1" x14ac:dyDescent="1.25">
      <c r="Q1095" s="22"/>
    </row>
    <row r="1096" spans="17:17" ht="15" customHeight="1" x14ac:dyDescent="1.25">
      <c r="Q1096" s="22"/>
    </row>
    <row r="1097" spans="17:17" ht="15" customHeight="1" x14ac:dyDescent="1.25">
      <c r="Q1097" s="22"/>
    </row>
    <row r="1098" spans="17:17" ht="15" customHeight="1" x14ac:dyDescent="1.25">
      <c r="Q1098" s="22"/>
    </row>
    <row r="1099" spans="17:17" ht="15" customHeight="1" x14ac:dyDescent="1.25">
      <c r="Q1099" s="22"/>
    </row>
    <row r="1100" spans="17:17" ht="15" customHeight="1" x14ac:dyDescent="1.25">
      <c r="Q1100" s="22"/>
    </row>
    <row r="1101" spans="17:17" ht="15" customHeight="1" x14ac:dyDescent="1.25">
      <c r="Q1101" s="22"/>
    </row>
    <row r="1102" spans="17:17" ht="15" customHeight="1" x14ac:dyDescent="1.25">
      <c r="Q1102" s="22"/>
    </row>
    <row r="1103" spans="17:17" ht="15" customHeight="1" x14ac:dyDescent="1.25">
      <c r="Q1103" s="22"/>
    </row>
    <row r="1104" spans="17:17" ht="15" customHeight="1" x14ac:dyDescent="1.25">
      <c r="Q1104" s="22"/>
    </row>
    <row r="1105" spans="17:17" ht="15" customHeight="1" x14ac:dyDescent="1.25">
      <c r="Q1105" s="22"/>
    </row>
    <row r="1106" spans="17:17" ht="15" customHeight="1" x14ac:dyDescent="1.25">
      <c r="Q1106" s="22"/>
    </row>
    <row r="1107" spans="17:17" ht="15" customHeight="1" x14ac:dyDescent="1.25">
      <c r="Q1107" s="22"/>
    </row>
    <row r="1108" spans="17:17" ht="15" customHeight="1" x14ac:dyDescent="1.25">
      <c r="Q1108" s="22"/>
    </row>
    <row r="1109" spans="17:17" ht="15" customHeight="1" x14ac:dyDescent="1.25">
      <c r="Q1109" s="22"/>
    </row>
    <row r="1110" spans="17:17" ht="15" customHeight="1" x14ac:dyDescent="1.25">
      <c r="Q1110" s="22"/>
    </row>
    <row r="1111" spans="17:17" ht="15" customHeight="1" x14ac:dyDescent="1.25">
      <c r="Q1111" s="22"/>
    </row>
    <row r="1112" spans="17:17" ht="15" customHeight="1" x14ac:dyDescent="1.25">
      <c r="Q1112" s="22"/>
    </row>
    <row r="1113" spans="17:17" ht="15" customHeight="1" x14ac:dyDescent="1.25">
      <c r="Q1113" s="22"/>
    </row>
    <row r="1114" spans="17:17" ht="15" customHeight="1" x14ac:dyDescent="1.25">
      <c r="Q1114" s="22"/>
    </row>
    <row r="1115" spans="17:17" ht="15" customHeight="1" x14ac:dyDescent="1.25">
      <c r="Q1115" s="22"/>
    </row>
    <row r="1116" spans="17:17" ht="15" customHeight="1" x14ac:dyDescent="1.25">
      <c r="Q1116" s="22"/>
    </row>
    <row r="1117" spans="17:17" ht="15" customHeight="1" x14ac:dyDescent="1.25">
      <c r="Q1117" s="22"/>
    </row>
    <row r="1118" spans="17:17" ht="15" customHeight="1" x14ac:dyDescent="1.25">
      <c r="Q1118" s="22"/>
    </row>
    <row r="1119" spans="17:17" ht="15" customHeight="1" x14ac:dyDescent="1.25">
      <c r="Q1119" s="22"/>
    </row>
    <row r="1120" spans="17:17" ht="15" customHeight="1" x14ac:dyDescent="1.25">
      <c r="Q1120" s="22"/>
    </row>
    <row r="1121" spans="17:17" ht="15" customHeight="1" x14ac:dyDescent="1.25">
      <c r="Q1121" s="22"/>
    </row>
    <row r="1122" spans="17:17" ht="15" customHeight="1" x14ac:dyDescent="1.25">
      <c r="Q1122" s="22"/>
    </row>
    <row r="1123" spans="17:17" ht="15" customHeight="1" x14ac:dyDescent="1.25">
      <c r="Q1123" s="22"/>
    </row>
    <row r="1124" spans="17:17" ht="15" customHeight="1" x14ac:dyDescent="1.25">
      <c r="Q1124" s="22"/>
    </row>
    <row r="1125" spans="17:17" ht="15" customHeight="1" x14ac:dyDescent="1.25">
      <c r="Q1125" s="22"/>
    </row>
    <row r="1126" spans="17:17" ht="15" customHeight="1" x14ac:dyDescent="1.25">
      <c r="Q1126" s="22"/>
    </row>
    <row r="1127" spans="17:17" ht="15" customHeight="1" x14ac:dyDescent="1.25">
      <c r="Q1127" s="22"/>
    </row>
    <row r="1128" spans="17:17" ht="15" customHeight="1" x14ac:dyDescent="1.25">
      <c r="Q1128" s="22"/>
    </row>
    <row r="1129" spans="17:17" ht="15" customHeight="1" x14ac:dyDescent="1.25">
      <c r="Q1129" s="22"/>
    </row>
    <row r="1130" spans="17:17" ht="15" customHeight="1" x14ac:dyDescent="1.25">
      <c r="Q1130" s="22"/>
    </row>
    <row r="1131" spans="17:17" ht="15" customHeight="1" x14ac:dyDescent="1.25">
      <c r="Q1131" s="22"/>
    </row>
    <row r="1132" spans="17:17" ht="15" customHeight="1" x14ac:dyDescent="1.25">
      <c r="Q1132" s="22"/>
    </row>
    <row r="1133" spans="17:17" ht="15" customHeight="1" x14ac:dyDescent="1.25">
      <c r="Q1133" s="22"/>
    </row>
    <row r="1134" spans="17:17" ht="15" customHeight="1" x14ac:dyDescent="1.25">
      <c r="Q1134" s="22"/>
    </row>
    <row r="1135" spans="17:17" ht="15" customHeight="1" x14ac:dyDescent="1.25">
      <c r="Q1135" s="22"/>
    </row>
    <row r="1136" spans="17:17" ht="15" customHeight="1" x14ac:dyDescent="1.25">
      <c r="Q1136" s="22"/>
    </row>
    <row r="1137" spans="17:17" ht="15" customHeight="1" x14ac:dyDescent="1.25">
      <c r="Q1137" s="22"/>
    </row>
    <row r="1138" spans="17:17" ht="15" customHeight="1" x14ac:dyDescent="1.25">
      <c r="Q1138" s="22"/>
    </row>
    <row r="1139" spans="17:17" ht="15" customHeight="1" x14ac:dyDescent="1.25">
      <c r="Q1139" s="22"/>
    </row>
    <row r="1140" spans="17:17" ht="15" customHeight="1" x14ac:dyDescent="1.25">
      <c r="Q1140" s="22"/>
    </row>
    <row r="1141" spans="17:17" ht="15" customHeight="1" x14ac:dyDescent="1.25">
      <c r="Q1141" s="22"/>
    </row>
    <row r="1142" spans="17:17" ht="15" customHeight="1" x14ac:dyDescent="1.25">
      <c r="Q1142" s="22"/>
    </row>
    <row r="1143" spans="17:17" ht="15" customHeight="1" x14ac:dyDescent="1.25">
      <c r="Q1143" s="22"/>
    </row>
    <row r="1144" spans="17:17" ht="15" customHeight="1" x14ac:dyDescent="1.25">
      <c r="Q1144" s="22"/>
    </row>
    <row r="1145" spans="17:17" ht="15" customHeight="1" x14ac:dyDescent="1.25">
      <c r="Q1145" s="22"/>
    </row>
    <row r="1146" spans="17:17" ht="15" customHeight="1" x14ac:dyDescent="1.25">
      <c r="Q1146" s="22"/>
    </row>
    <row r="1147" spans="17:17" ht="15" customHeight="1" x14ac:dyDescent="1.25">
      <c r="Q1147" s="22"/>
    </row>
    <row r="1148" spans="17:17" ht="15" customHeight="1" x14ac:dyDescent="1.25">
      <c r="Q1148" s="22"/>
    </row>
    <row r="1149" spans="17:17" ht="15" customHeight="1" x14ac:dyDescent="1.25">
      <c r="Q1149" s="22"/>
    </row>
    <row r="1150" spans="17:17" ht="15" customHeight="1" x14ac:dyDescent="1.25">
      <c r="Q1150" s="22"/>
    </row>
    <row r="1151" spans="17:17" ht="15" customHeight="1" x14ac:dyDescent="1.25">
      <c r="Q1151" s="22"/>
    </row>
    <row r="1152" spans="17:17" ht="15" customHeight="1" x14ac:dyDescent="1.25">
      <c r="Q1152" s="22"/>
    </row>
    <row r="1153" spans="17:17" ht="15" customHeight="1" x14ac:dyDescent="1.25">
      <c r="Q1153" s="22"/>
    </row>
    <row r="1154" spans="17:17" ht="15" customHeight="1" x14ac:dyDescent="1.25">
      <c r="Q1154" s="22"/>
    </row>
    <row r="1155" spans="17:17" ht="15" customHeight="1" x14ac:dyDescent="1.25">
      <c r="Q1155" s="22"/>
    </row>
    <row r="1156" spans="17:17" ht="15" customHeight="1" x14ac:dyDescent="1.25">
      <c r="Q1156" s="22"/>
    </row>
    <row r="1157" spans="17:17" ht="15" customHeight="1" x14ac:dyDescent="1.25">
      <c r="Q1157" s="22"/>
    </row>
    <row r="1158" spans="17:17" ht="15" customHeight="1" x14ac:dyDescent="1.25">
      <c r="Q1158" s="22"/>
    </row>
    <row r="1159" spans="17:17" ht="15" customHeight="1" x14ac:dyDescent="1.25">
      <c r="Q1159" s="22"/>
    </row>
    <row r="1160" spans="17:17" ht="15" customHeight="1" x14ac:dyDescent="1.25">
      <c r="Q1160" s="22"/>
    </row>
    <row r="1161" spans="17:17" ht="15" customHeight="1" x14ac:dyDescent="1.25">
      <c r="Q1161" s="22"/>
    </row>
    <row r="1162" spans="17:17" ht="15" customHeight="1" x14ac:dyDescent="1.25">
      <c r="Q1162" s="22"/>
    </row>
    <row r="1163" spans="17:17" ht="15" customHeight="1" x14ac:dyDescent="1.25">
      <c r="Q1163" s="22"/>
    </row>
    <row r="1164" spans="17:17" ht="15" customHeight="1" x14ac:dyDescent="1.25">
      <c r="Q1164" s="22"/>
    </row>
    <row r="1165" spans="17:17" ht="15" customHeight="1" x14ac:dyDescent="1.25">
      <c r="Q1165" s="22"/>
    </row>
    <row r="1166" spans="17:17" ht="15" customHeight="1" x14ac:dyDescent="1.25">
      <c r="Q1166" s="22"/>
    </row>
    <row r="1167" spans="17:17" ht="15" customHeight="1" x14ac:dyDescent="1.25">
      <c r="Q1167" s="22"/>
    </row>
    <row r="1168" spans="17:17" ht="15" customHeight="1" x14ac:dyDescent="1.25">
      <c r="Q1168" s="22"/>
    </row>
    <row r="1169" spans="17:17" ht="15" customHeight="1" x14ac:dyDescent="1.25">
      <c r="Q1169" s="22"/>
    </row>
    <row r="1170" spans="17:17" ht="15" customHeight="1" x14ac:dyDescent="1.25">
      <c r="Q1170" s="22"/>
    </row>
    <row r="1171" spans="17:17" ht="15" customHeight="1" x14ac:dyDescent="1.25">
      <c r="Q1171" s="22"/>
    </row>
    <row r="1172" spans="17:17" ht="15" customHeight="1" x14ac:dyDescent="1.25">
      <c r="Q1172" s="22"/>
    </row>
    <row r="1173" spans="17:17" ht="15" customHeight="1" x14ac:dyDescent="1.25">
      <c r="Q1173" s="22"/>
    </row>
    <row r="1174" spans="17:17" ht="15" customHeight="1" x14ac:dyDescent="1.25">
      <c r="Q1174" s="22"/>
    </row>
    <row r="1175" spans="17:17" ht="15" customHeight="1" x14ac:dyDescent="1.25">
      <c r="Q1175" s="22"/>
    </row>
    <row r="1176" spans="17:17" ht="15" customHeight="1" x14ac:dyDescent="1.25">
      <c r="Q1176" s="22"/>
    </row>
    <row r="1177" spans="17:17" ht="15" customHeight="1" x14ac:dyDescent="1.25">
      <c r="Q1177" s="22"/>
    </row>
    <row r="1178" spans="17:17" ht="15" customHeight="1" x14ac:dyDescent="1.25">
      <c r="Q1178" s="22"/>
    </row>
    <row r="1179" spans="17:17" ht="15" customHeight="1" x14ac:dyDescent="1.25">
      <c r="Q1179" s="22"/>
    </row>
    <row r="1180" spans="17:17" ht="15" customHeight="1" x14ac:dyDescent="1.25">
      <c r="Q1180" s="22"/>
    </row>
    <row r="1181" spans="17:17" ht="15" customHeight="1" x14ac:dyDescent="1.25">
      <c r="Q1181" s="22"/>
    </row>
    <row r="1182" spans="17:17" ht="15" customHeight="1" x14ac:dyDescent="1.25">
      <c r="Q1182" s="22"/>
    </row>
    <row r="1183" spans="17:17" ht="15" customHeight="1" x14ac:dyDescent="1.25">
      <c r="Q1183" s="22"/>
    </row>
    <row r="1184" spans="17:17" ht="15" customHeight="1" x14ac:dyDescent="1.25">
      <c r="Q1184" s="22"/>
    </row>
    <row r="1185" spans="17:17" ht="15" customHeight="1" x14ac:dyDescent="1.25">
      <c r="Q1185" s="22"/>
    </row>
    <row r="1186" spans="17:17" ht="15" customHeight="1" x14ac:dyDescent="1.25">
      <c r="Q1186" s="22"/>
    </row>
    <row r="1187" spans="17:17" ht="15" customHeight="1" x14ac:dyDescent="1.25">
      <c r="Q1187" s="22"/>
    </row>
    <row r="1188" spans="17:17" ht="15" customHeight="1" x14ac:dyDescent="1.25">
      <c r="Q1188" s="22"/>
    </row>
    <row r="1189" spans="17:17" ht="15" customHeight="1" x14ac:dyDescent="1.25">
      <c r="Q1189" s="22"/>
    </row>
    <row r="1190" spans="17:17" ht="15" customHeight="1" x14ac:dyDescent="1.25">
      <c r="Q1190" s="22"/>
    </row>
    <row r="1191" spans="17:17" ht="15" customHeight="1" x14ac:dyDescent="1.25">
      <c r="Q1191" s="22"/>
    </row>
    <row r="1192" spans="17:17" ht="15" customHeight="1" x14ac:dyDescent="1.25">
      <c r="Q1192" s="22"/>
    </row>
    <row r="1193" spans="17:17" ht="15" customHeight="1" x14ac:dyDescent="1.25">
      <c r="Q1193" s="22"/>
    </row>
    <row r="1194" spans="17:17" ht="15" customHeight="1" x14ac:dyDescent="1.25">
      <c r="Q1194" s="22"/>
    </row>
    <row r="1195" spans="17:17" ht="15" customHeight="1" x14ac:dyDescent="1.25">
      <c r="Q1195" s="22"/>
    </row>
    <row r="1196" spans="17:17" ht="15" customHeight="1" x14ac:dyDescent="1.25">
      <c r="Q1196" s="22"/>
    </row>
    <row r="1197" spans="17:17" ht="15" customHeight="1" x14ac:dyDescent="1.25">
      <c r="Q1197" s="22"/>
    </row>
    <row r="1198" spans="17:17" ht="15" customHeight="1" x14ac:dyDescent="1.25">
      <c r="Q1198" s="22"/>
    </row>
    <row r="1199" spans="17:17" ht="15" customHeight="1" x14ac:dyDescent="1.25">
      <c r="Q1199" s="22"/>
    </row>
    <row r="1200" spans="17:17" ht="15" customHeight="1" x14ac:dyDescent="1.25">
      <c r="Q1200" s="22"/>
    </row>
    <row r="1201" spans="17:17" ht="15" customHeight="1" x14ac:dyDescent="1.25">
      <c r="Q1201" s="22"/>
    </row>
    <row r="1202" spans="17:17" ht="15" customHeight="1" x14ac:dyDescent="1.25">
      <c r="Q1202" s="22"/>
    </row>
    <row r="1203" spans="17:17" ht="15" customHeight="1" x14ac:dyDescent="1.25">
      <c r="Q1203" s="22"/>
    </row>
    <row r="1204" spans="17:17" ht="15" customHeight="1" x14ac:dyDescent="1.25">
      <c r="Q1204" s="22"/>
    </row>
    <row r="1205" spans="17:17" ht="15" customHeight="1" x14ac:dyDescent="1.25">
      <c r="Q1205" s="22"/>
    </row>
    <row r="1206" spans="17:17" ht="15" customHeight="1" x14ac:dyDescent="1.25">
      <c r="Q1206" s="22"/>
    </row>
    <row r="1207" spans="17:17" ht="15" customHeight="1" x14ac:dyDescent="1.25">
      <c r="Q1207" s="22"/>
    </row>
    <row r="1208" spans="17:17" ht="15" customHeight="1" x14ac:dyDescent="1.25">
      <c r="Q1208" s="22"/>
    </row>
    <row r="1209" spans="17:17" ht="15" customHeight="1" x14ac:dyDescent="1.25">
      <c r="Q1209" s="22"/>
    </row>
    <row r="1210" spans="17:17" ht="15" customHeight="1" x14ac:dyDescent="1.25">
      <c r="Q1210" s="22"/>
    </row>
    <row r="1211" spans="17:17" ht="15" customHeight="1" x14ac:dyDescent="1.25">
      <c r="Q1211" s="22"/>
    </row>
    <row r="1212" spans="17:17" ht="15" customHeight="1" x14ac:dyDescent="1.25">
      <c r="Q1212" s="22"/>
    </row>
    <row r="1213" spans="17:17" ht="15" customHeight="1" x14ac:dyDescent="1.25">
      <c r="Q1213" s="22"/>
    </row>
    <row r="1214" spans="17:17" ht="15" customHeight="1" x14ac:dyDescent="1.25">
      <c r="Q1214" s="22"/>
    </row>
    <row r="1215" spans="17:17" ht="15" customHeight="1" x14ac:dyDescent="1.25">
      <c r="Q1215" s="22"/>
    </row>
    <row r="1216" spans="17:17" ht="15" customHeight="1" x14ac:dyDescent="1.25">
      <c r="Q1216" s="22"/>
    </row>
    <row r="1217" spans="17:17" ht="15" customHeight="1" x14ac:dyDescent="1.25">
      <c r="Q1217" s="22"/>
    </row>
    <row r="1218" spans="17:17" ht="15" customHeight="1" x14ac:dyDescent="1.25">
      <c r="Q1218" s="22"/>
    </row>
    <row r="1219" spans="17:17" ht="15" customHeight="1" x14ac:dyDescent="1.25">
      <c r="Q1219" s="22"/>
    </row>
    <row r="1220" spans="17:17" ht="15" customHeight="1" x14ac:dyDescent="1.25">
      <c r="Q1220" s="22"/>
    </row>
    <row r="1221" spans="17:17" ht="15" customHeight="1" x14ac:dyDescent="1.25">
      <c r="Q1221" s="22"/>
    </row>
    <row r="1222" spans="17:17" ht="15" customHeight="1" x14ac:dyDescent="1.25">
      <c r="Q1222" s="22"/>
    </row>
    <row r="1223" spans="17:17" ht="15" customHeight="1" x14ac:dyDescent="1.25">
      <c r="Q1223" s="22"/>
    </row>
    <row r="1224" spans="17:17" ht="15" customHeight="1" x14ac:dyDescent="1.25">
      <c r="Q1224" s="22"/>
    </row>
    <row r="1225" spans="17:17" ht="15" customHeight="1" x14ac:dyDescent="1.25">
      <c r="Q1225" s="22"/>
    </row>
    <row r="1226" spans="17:17" ht="15" customHeight="1" x14ac:dyDescent="1.25">
      <c r="Q1226" s="22"/>
    </row>
    <row r="1227" spans="17:17" ht="15" customHeight="1" x14ac:dyDescent="1.25">
      <c r="Q1227" s="22"/>
    </row>
    <row r="1228" spans="17:17" ht="15" customHeight="1" x14ac:dyDescent="1.25">
      <c r="Q1228" s="22"/>
    </row>
    <row r="1229" spans="17:17" ht="15" customHeight="1" x14ac:dyDescent="1.25">
      <c r="Q1229" s="22"/>
    </row>
    <row r="1230" spans="17:17" ht="15" customHeight="1" x14ac:dyDescent="1.25">
      <c r="Q1230" s="22"/>
    </row>
    <row r="1231" spans="17:17" ht="15" customHeight="1" x14ac:dyDescent="1.25">
      <c r="Q1231" s="22"/>
    </row>
    <row r="1232" spans="17:17" ht="15" customHeight="1" x14ac:dyDescent="1.25">
      <c r="Q1232" s="22"/>
    </row>
    <row r="1233" spans="17:17" ht="15" customHeight="1" x14ac:dyDescent="1.25">
      <c r="Q1233" s="22"/>
    </row>
    <row r="1234" spans="17:17" ht="15" customHeight="1" x14ac:dyDescent="1.25">
      <c r="Q1234" s="22"/>
    </row>
    <row r="1235" spans="17:17" ht="15" customHeight="1" x14ac:dyDescent="1.25">
      <c r="Q1235" s="22"/>
    </row>
    <row r="1236" spans="17:17" ht="15" customHeight="1" x14ac:dyDescent="1.25">
      <c r="Q1236" s="22"/>
    </row>
    <row r="1237" spans="17:17" ht="15" customHeight="1" x14ac:dyDescent="1.25">
      <c r="Q1237" s="22"/>
    </row>
    <row r="1238" spans="17:17" ht="15" customHeight="1" x14ac:dyDescent="1.25">
      <c r="Q1238" s="22"/>
    </row>
    <row r="1239" spans="17:17" ht="15" customHeight="1" x14ac:dyDescent="1.25">
      <c r="Q1239" s="22"/>
    </row>
    <row r="1240" spans="17:17" ht="15" customHeight="1" x14ac:dyDescent="1.25">
      <c r="Q1240" s="22"/>
    </row>
    <row r="1241" spans="17:17" ht="15" customHeight="1" x14ac:dyDescent="1.25">
      <c r="Q1241" s="22"/>
    </row>
    <row r="1242" spans="17:17" ht="15" customHeight="1" x14ac:dyDescent="1.25">
      <c r="Q1242" s="22"/>
    </row>
    <row r="1243" spans="17:17" ht="15" customHeight="1" x14ac:dyDescent="1.25">
      <c r="Q1243" s="22"/>
    </row>
    <row r="1244" spans="17:17" ht="15" customHeight="1" x14ac:dyDescent="1.25">
      <c r="Q1244" s="22"/>
    </row>
    <row r="1245" spans="17:17" ht="15" customHeight="1" x14ac:dyDescent="1.25">
      <c r="Q1245" s="22"/>
    </row>
    <row r="1246" spans="17:17" ht="15" customHeight="1" x14ac:dyDescent="1.25">
      <c r="Q1246" s="22"/>
    </row>
    <row r="1247" spans="17:17" ht="15" customHeight="1" x14ac:dyDescent="1.25">
      <c r="Q1247" s="22"/>
    </row>
    <row r="1248" spans="17:17" ht="15" customHeight="1" x14ac:dyDescent="1.25">
      <c r="Q1248" s="22"/>
    </row>
    <row r="1249" spans="17:17" ht="15" customHeight="1" x14ac:dyDescent="1.25">
      <c r="Q1249" s="22"/>
    </row>
    <row r="1250" spans="17:17" ht="15" customHeight="1" x14ac:dyDescent="1.25">
      <c r="Q1250" s="22"/>
    </row>
    <row r="1251" spans="17:17" ht="15" customHeight="1" x14ac:dyDescent="1.25">
      <c r="Q1251" s="22"/>
    </row>
    <row r="1252" spans="17:17" ht="15" customHeight="1" x14ac:dyDescent="1.25">
      <c r="Q1252" s="22"/>
    </row>
    <row r="1253" spans="17:17" ht="15" customHeight="1" x14ac:dyDescent="1.25">
      <c r="Q1253" s="22"/>
    </row>
    <row r="1254" spans="17:17" ht="15" customHeight="1" x14ac:dyDescent="1.25">
      <c r="Q1254" s="22"/>
    </row>
    <row r="1255" spans="17:17" ht="15" customHeight="1" x14ac:dyDescent="1.25">
      <c r="Q1255" s="22"/>
    </row>
    <row r="1256" spans="17:17" ht="15" customHeight="1" x14ac:dyDescent="1.25">
      <c r="Q1256" s="22"/>
    </row>
    <row r="1257" spans="17:17" ht="15" customHeight="1" x14ac:dyDescent="1.25">
      <c r="Q1257" s="22"/>
    </row>
    <row r="1258" spans="17:17" ht="15" customHeight="1" x14ac:dyDescent="1.25">
      <c r="Q1258" s="22"/>
    </row>
    <row r="1259" spans="17:17" ht="15" customHeight="1" x14ac:dyDescent="1.25">
      <c r="Q1259" s="22"/>
    </row>
    <row r="1260" spans="17:17" ht="15" customHeight="1" x14ac:dyDescent="1.25">
      <c r="Q1260" s="22"/>
    </row>
    <row r="1261" spans="17:17" ht="15" customHeight="1" x14ac:dyDescent="1.25">
      <c r="Q1261" s="22"/>
    </row>
    <row r="1262" spans="17:17" ht="15" customHeight="1" x14ac:dyDescent="1.25">
      <c r="Q1262" s="22"/>
    </row>
    <row r="1263" spans="17:17" ht="15" customHeight="1" x14ac:dyDescent="1.25">
      <c r="Q1263" s="22"/>
    </row>
    <row r="1264" spans="17:17" ht="15" customHeight="1" x14ac:dyDescent="1.25">
      <c r="Q1264" s="22"/>
    </row>
    <row r="1265" spans="17:17" ht="15" customHeight="1" x14ac:dyDescent="1.25">
      <c r="Q1265" s="22"/>
    </row>
    <row r="1266" spans="17:17" ht="15" customHeight="1" x14ac:dyDescent="1.25">
      <c r="Q1266" s="22"/>
    </row>
    <row r="1267" spans="17:17" ht="15" customHeight="1" x14ac:dyDescent="1.25">
      <c r="Q1267" s="22"/>
    </row>
    <row r="1268" spans="17:17" ht="15" customHeight="1" x14ac:dyDescent="1.25">
      <c r="Q1268" s="22"/>
    </row>
    <row r="1269" spans="17:17" ht="15" customHeight="1" x14ac:dyDescent="1.25">
      <c r="Q1269" s="22"/>
    </row>
    <row r="1270" spans="17:17" ht="15" customHeight="1" x14ac:dyDescent="1.25">
      <c r="Q1270" s="22"/>
    </row>
    <row r="1271" spans="17:17" ht="15" customHeight="1" x14ac:dyDescent="1.25">
      <c r="Q1271" s="22"/>
    </row>
    <row r="1272" spans="17:17" ht="15" customHeight="1" x14ac:dyDescent="1.25">
      <c r="Q1272" s="22"/>
    </row>
    <row r="1273" spans="17:17" ht="15" customHeight="1" x14ac:dyDescent="1.25">
      <c r="Q1273" s="22"/>
    </row>
    <row r="1274" spans="17:17" ht="15" customHeight="1" x14ac:dyDescent="1.25">
      <c r="Q1274" s="22"/>
    </row>
    <row r="1275" spans="17:17" ht="15" customHeight="1" x14ac:dyDescent="1.25">
      <c r="Q1275" s="22"/>
    </row>
    <row r="1276" spans="17:17" ht="15" customHeight="1" x14ac:dyDescent="1.25">
      <c r="Q1276" s="22"/>
    </row>
    <row r="1277" spans="17:17" ht="15" customHeight="1" x14ac:dyDescent="1.25">
      <c r="Q1277" s="22"/>
    </row>
    <row r="1278" spans="17:17" ht="15" customHeight="1" x14ac:dyDescent="1.25">
      <c r="Q1278" s="22"/>
    </row>
    <row r="1279" spans="17:17" ht="15" customHeight="1" x14ac:dyDescent="1.25">
      <c r="Q1279" s="22"/>
    </row>
    <row r="1280" spans="17:17" ht="15" customHeight="1" x14ac:dyDescent="1.25">
      <c r="Q1280" s="22"/>
    </row>
    <row r="1281" spans="17:17" ht="15" customHeight="1" x14ac:dyDescent="1.25">
      <c r="Q1281" s="22"/>
    </row>
    <row r="1282" spans="17:17" ht="15" customHeight="1" x14ac:dyDescent="1.25">
      <c r="Q1282" s="22"/>
    </row>
    <row r="1283" spans="17:17" ht="15" customHeight="1" x14ac:dyDescent="1.25">
      <c r="Q1283" s="22"/>
    </row>
    <row r="1284" spans="17:17" ht="15" customHeight="1" x14ac:dyDescent="1.25">
      <c r="Q1284" s="22"/>
    </row>
    <row r="1285" spans="17:17" ht="15" customHeight="1" x14ac:dyDescent="1.25">
      <c r="Q1285" s="22"/>
    </row>
    <row r="1286" spans="17:17" ht="15" customHeight="1" x14ac:dyDescent="1.25">
      <c r="Q1286" s="22"/>
    </row>
    <row r="1287" spans="17:17" ht="15" customHeight="1" x14ac:dyDescent="1.25">
      <c r="Q1287" s="22"/>
    </row>
    <row r="1288" spans="17:17" ht="15" customHeight="1" x14ac:dyDescent="1.25">
      <c r="Q1288" s="22"/>
    </row>
    <row r="1289" spans="17:17" ht="15" customHeight="1" x14ac:dyDescent="1.25">
      <c r="Q1289" s="22"/>
    </row>
    <row r="1290" spans="17:17" ht="15" customHeight="1" x14ac:dyDescent="1.25">
      <c r="Q1290" s="22"/>
    </row>
    <row r="1291" spans="17:17" ht="15" customHeight="1" x14ac:dyDescent="1.25">
      <c r="Q1291" s="22"/>
    </row>
    <row r="1292" spans="17:17" ht="15" customHeight="1" x14ac:dyDescent="1.25">
      <c r="Q1292" s="22"/>
    </row>
    <row r="1293" spans="17:17" ht="15" customHeight="1" x14ac:dyDescent="1.25">
      <c r="Q1293" s="22"/>
    </row>
    <row r="1294" spans="17:17" ht="15" customHeight="1" x14ac:dyDescent="1.25">
      <c r="Q1294" s="22"/>
    </row>
    <row r="1295" spans="17:17" ht="15" customHeight="1" x14ac:dyDescent="1.25">
      <c r="Q1295" s="22"/>
    </row>
    <row r="1296" spans="17:17" ht="15" customHeight="1" x14ac:dyDescent="1.25">
      <c r="Q1296" s="22"/>
    </row>
    <row r="1297" spans="17:17" ht="15" customHeight="1" x14ac:dyDescent="1.25">
      <c r="Q1297" s="22"/>
    </row>
    <row r="1298" spans="17:17" ht="15" customHeight="1" x14ac:dyDescent="1.25">
      <c r="Q1298" s="22"/>
    </row>
    <row r="1299" spans="17:17" ht="15" customHeight="1" x14ac:dyDescent="1.25">
      <c r="Q1299" s="22"/>
    </row>
    <row r="1300" spans="17:17" ht="15" customHeight="1" x14ac:dyDescent="1.25">
      <c r="Q1300" s="22"/>
    </row>
    <row r="1301" spans="17:17" ht="15" customHeight="1" x14ac:dyDescent="1.25">
      <c r="Q1301" s="22"/>
    </row>
    <row r="1302" spans="17:17" ht="15" customHeight="1" x14ac:dyDescent="1.25">
      <c r="Q1302" s="22"/>
    </row>
    <row r="1303" spans="17:17" ht="15" customHeight="1" x14ac:dyDescent="1.25">
      <c r="Q1303" s="22"/>
    </row>
    <row r="1304" spans="17:17" ht="15" customHeight="1" x14ac:dyDescent="1.25">
      <c r="Q1304" s="22"/>
    </row>
    <row r="1305" spans="17:17" ht="15" customHeight="1" x14ac:dyDescent="1.25">
      <c r="Q1305" s="22"/>
    </row>
    <row r="1306" spans="17:17" ht="15" customHeight="1" x14ac:dyDescent="1.25">
      <c r="Q1306" s="22"/>
    </row>
    <row r="1307" spans="17:17" ht="15" customHeight="1" x14ac:dyDescent="1.25">
      <c r="Q1307" s="22"/>
    </row>
    <row r="1308" spans="17:17" ht="15" customHeight="1" x14ac:dyDescent="1.25">
      <c r="Q1308" s="22"/>
    </row>
    <row r="1309" spans="17:17" ht="15" customHeight="1" x14ac:dyDescent="1.25">
      <c r="Q1309" s="22"/>
    </row>
    <row r="1310" spans="17:17" ht="15" customHeight="1" x14ac:dyDescent="1.25">
      <c r="Q1310" s="22"/>
    </row>
    <row r="1311" spans="17:17" ht="15" customHeight="1" x14ac:dyDescent="1.25">
      <c r="Q1311" s="22"/>
    </row>
    <row r="1312" spans="17:17" ht="15" customHeight="1" x14ac:dyDescent="1.25">
      <c r="Q1312" s="22"/>
    </row>
    <row r="1313" spans="17:17" ht="15" customHeight="1" x14ac:dyDescent="1.25">
      <c r="Q1313" s="22"/>
    </row>
    <row r="1314" spans="17:17" ht="15" customHeight="1" x14ac:dyDescent="1.25">
      <c r="Q1314" s="22"/>
    </row>
    <row r="1315" spans="17:17" ht="15" customHeight="1" x14ac:dyDescent="1.25">
      <c r="Q1315" s="22"/>
    </row>
    <row r="1316" spans="17:17" ht="15" customHeight="1" x14ac:dyDescent="1.25">
      <c r="Q1316" s="22"/>
    </row>
    <row r="1317" spans="17:17" ht="15" customHeight="1" x14ac:dyDescent="1.25">
      <c r="Q1317" s="22"/>
    </row>
    <row r="1318" spans="17:17" ht="15" customHeight="1" x14ac:dyDescent="1.25">
      <c r="Q1318" s="22"/>
    </row>
    <row r="1319" spans="17:17" ht="15" customHeight="1" x14ac:dyDescent="1.25">
      <c r="Q1319" s="22"/>
    </row>
    <row r="1320" spans="17:17" ht="15" customHeight="1" x14ac:dyDescent="1.25">
      <c r="Q1320" s="22"/>
    </row>
    <row r="1321" spans="17:17" ht="15" customHeight="1" x14ac:dyDescent="1.25">
      <c r="Q1321" s="22"/>
    </row>
    <row r="1322" spans="17:17" ht="15" customHeight="1" x14ac:dyDescent="1.25">
      <c r="Q1322" s="22"/>
    </row>
    <row r="1323" spans="17:17" ht="15" customHeight="1" x14ac:dyDescent="1.25">
      <c r="Q1323" s="22"/>
    </row>
    <row r="1324" spans="17:17" ht="15" customHeight="1" x14ac:dyDescent="1.25">
      <c r="Q1324" s="22"/>
    </row>
    <row r="1325" spans="17:17" ht="15" customHeight="1" x14ac:dyDescent="1.25">
      <c r="Q1325" s="22"/>
    </row>
    <row r="1326" spans="17:17" ht="15" customHeight="1" x14ac:dyDescent="1.25">
      <c r="Q1326" s="22"/>
    </row>
    <row r="1327" spans="17:17" ht="15" customHeight="1" x14ac:dyDescent="1.25">
      <c r="Q1327" s="22"/>
    </row>
    <row r="1328" spans="17:17" ht="15" customHeight="1" x14ac:dyDescent="1.25">
      <c r="Q1328" s="22"/>
    </row>
    <row r="1329" spans="17:17" ht="15" customHeight="1" x14ac:dyDescent="1.25">
      <c r="Q1329" s="22"/>
    </row>
    <row r="1330" spans="17:17" ht="15" customHeight="1" x14ac:dyDescent="1.25">
      <c r="Q1330" s="22"/>
    </row>
    <row r="1331" spans="17:17" ht="15" customHeight="1" x14ac:dyDescent="1.25">
      <c r="Q1331" s="22"/>
    </row>
    <row r="1332" spans="17:17" ht="15" customHeight="1" x14ac:dyDescent="1.25">
      <c r="Q1332" s="22"/>
    </row>
    <row r="1333" spans="17:17" ht="15" customHeight="1" x14ac:dyDescent="1.25">
      <c r="Q1333" s="22"/>
    </row>
    <row r="1334" spans="17:17" ht="15" customHeight="1" x14ac:dyDescent="1.25">
      <c r="Q1334" s="22"/>
    </row>
    <row r="1335" spans="17:17" ht="15" customHeight="1" x14ac:dyDescent="1.25">
      <c r="Q1335" s="22"/>
    </row>
    <row r="1336" spans="17:17" ht="15" customHeight="1" x14ac:dyDescent="1.25">
      <c r="Q1336" s="22"/>
    </row>
    <row r="1337" spans="17:17" ht="15" customHeight="1" x14ac:dyDescent="1.25">
      <c r="Q1337" s="22"/>
    </row>
    <row r="1338" spans="17:17" ht="15" customHeight="1" x14ac:dyDescent="1.25">
      <c r="Q1338" s="22"/>
    </row>
    <row r="1339" spans="17:17" ht="15" customHeight="1" x14ac:dyDescent="1.25">
      <c r="Q1339" s="22"/>
    </row>
    <row r="1340" spans="17:17" ht="15" customHeight="1" x14ac:dyDescent="1.25">
      <c r="Q1340" s="22"/>
    </row>
    <row r="1341" spans="17:17" ht="15" customHeight="1" x14ac:dyDescent="1.25">
      <c r="Q1341" s="22"/>
    </row>
    <row r="1342" spans="17:17" ht="15" customHeight="1" x14ac:dyDescent="1.25">
      <c r="Q1342" s="22"/>
    </row>
    <row r="1343" spans="17:17" ht="15" customHeight="1" x14ac:dyDescent="1.25">
      <c r="Q1343" s="22"/>
    </row>
    <row r="1344" spans="17:17" ht="15" customHeight="1" x14ac:dyDescent="1.25">
      <c r="Q1344" s="22"/>
    </row>
    <row r="1345" spans="17:17" ht="15" customHeight="1" x14ac:dyDescent="1.25">
      <c r="Q1345" s="22"/>
    </row>
    <row r="1346" spans="17:17" ht="15" customHeight="1" x14ac:dyDescent="1.25">
      <c r="Q1346" s="22"/>
    </row>
    <row r="1347" spans="17:17" ht="15" customHeight="1" x14ac:dyDescent="1.25">
      <c r="Q1347" s="22"/>
    </row>
    <row r="1348" spans="17:17" ht="15" customHeight="1" x14ac:dyDescent="1.25">
      <c r="Q1348" s="22"/>
    </row>
    <row r="1349" spans="17:17" ht="15" customHeight="1" x14ac:dyDescent="1.25">
      <c r="Q1349" s="22"/>
    </row>
    <row r="1350" spans="17:17" ht="15" customHeight="1" x14ac:dyDescent="1.25">
      <c r="Q1350" s="22"/>
    </row>
    <row r="1351" spans="17:17" ht="15" customHeight="1" x14ac:dyDescent="1.25">
      <c r="Q1351" s="22"/>
    </row>
    <row r="1352" spans="17:17" ht="15" customHeight="1" x14ac:dyDescent="1.25">
      <c r="Q1352" s="22"/>
    </row>
    <row r="1353" spans="17:17" ht="15" customHeight="1" x14ac:dyDescent="1.25">
      <c r="Q1353" s="22"/>
    </row>
    <row r="1354" spans="17:17" ht="15" customHeight="1" x14ac:dyDescent="1.25">
      <c r="Q1354" s="22"/>
    </row>
    <row r="1355" spans="17:17" ht="15" customHeight="1" x14ac:dyDescent="1.25">
      <c r="Q1355" s="22"/>
    </row>
    <row r="1356" spans="17:17" ht="15" customHeight="1" x14ac:dyDescent="1.25">
      <c r="Q1356" s="22"/>
    </row>
    <row r="1357" spans="17:17" ht="15" customHeight="1" x14ac:dyDescent="1.25">
      <c r="Q1357" s="22"/>
    </row>
    <row r="1358" spans="17:17" ht="15" customHeight="1" x14ac:dyDescent="1.25">
      <c r="Q1358" s="22"/>
    </row>
    <row r="1359" spans="17:17" ht="15" customHeight="1" x14ac:dyDescent="1.25">
      <c r="Q1359" s="22"/>
    </row>
    <row r="1360" spans="17:17" ht="15" customHeight="1" x14ac:dyDescent="1.25">
      <c r="Q1360" s="22"/>
    </row>
    <row r="1361" spans="17:17" ht="15" customHeight="1" x14ac:dyDescent="1.25">
      <c r="Q1361" s="22"/>
    </row>
    <row r="1362" spans="17:17" ht="15" customHeight="1" x14ac:dyDescent="1.25">
      <c r="Q1362" s="22"/>
    </row>
    <row r="1363" spans="17:17" ht="15" customHeight="1" x14ac:dyDescent="1.25">
      <c r="Q1363" s="22"/>
    </row>
    <row r="1364" spans="17:17" ht="15" customHeight="1" x14ac:dyDescent="1.25">
      <c r="Q1364" s="22"/>
    </row>
    <row r="1365" spans="17:17" ht="15" customHeight="1" x14ac:dyDescent="1.25">
      <c r="Q1365" s="22"/>
    </row>
    <row r="1366" spans="17:17" ht="15" customHeight="1" x14ac:dyDescent="1.25">
      <c r="Q1366" s="22"/>
    </row>
    <row r="1367" spans="17:17" ht="15" customHeight="1" x14ac:dyDescent="1.25">
      <c r="Q1367" s="22"/>
    </row>
    <row r="1368" spans="17:17" ht="15" customHeight="1" x14ac:dyDescent="1.25">
      <c r="Q1368" s="22"/>
    </row>
    <row r="1369" spans="17:17" ht="15" customHeight="1" x14ac:dyDescent="1.25">
      <c r="Q1369" s="22"/>
    </row>
    <row r="1370" spans="17:17" ht="15" customHeight="1" x14ac:dyDescent="1.25">
      <c r="Q1370" s="22"/>
    </row>
    <row r="1371" spans="17:17" ht="15" customHeight="1" x14ac:dyDescent="1.25">
      <c r="Q1371" s="22"/>
    </row>
    <row r="1372" spans="17:17" ht="15" customHeight="1" x14ac:dyDescent="1.25">
      <c r="Q1372" s="22"/>
    </row>
    <row r="1373" spans="17:17" ht="15" customHeight="1" x14ac:dyDescent="1.25">
      <c r="Q1373" s="22"/>
    </row>
    <row r="1374" spans="17:17" ht="15" customHeight="1" x14ac:dyDescent="1.25">
      <c r="Q1374" s="22"/>
    </row>
    <row r="1375" spans="17:17" ht="15" customHeight="1" x14ac:dyDescent="1.25">
      <c r="Q1375" s="22"/>
    </row>
    <row r="1376" spans="17:17" ht="15" customHeight="1" x14ac:dyDescent="1.25">
      <c r="Q1376" s="22"/>
    </row>
    <row r="1377" spans="17:17" ht="15" customHeight="1" x14ac:dyDescent="1.25">
      <c r="Q1377" s="22"/>
    </row>
    <row r="1378" spans="17:17" ht="15" customHeight="1" x14ac:dyDescent="1.25">
      <c r="Q1378" s="22"/>
    </row>
    <row r="1379" spans="17:17" ht="15" customHeight="1" x14ac:dyDescent="1.25">
      <c r="Q1379" s="22"/>
    </row>
    <row r="1380" spans="17:17" ht="15" customHeight="1" x14ac:dyDescent="1.25">
      <c r="Q1380" s="22"/>
    </row>
    <row r="1381" spans="17:17" ht="15" customHeight="1" x14ac:dyDescent="1.25">
      <c r="Q1381" s="22"/>
    </row>
    <row r="1382" spans="17:17" ht="15" customHeight="1" x14ac:dyDescent="1.25">
      <c r="Q1382" s="22"/>
    </row>
    <row r="1383" spans="17:17" ht="15" customHeight="1" x14ac:dyDescent="1.25">
      <c r="Q1383" s="22"/>
    </row>
    <row r="1384" spans="17:17" ht="15" customHeight="1" x14ac:dyDescent="1.25">
      <c r="Q1384" s="22"/>
    </row>
    <row r="1385" spans="17:17" ht="15" customHeight="1" x14ac:dyDescent="1.25">
      <c r="Q1385" s="22"/>
    </row>
    <row r="1386" spans="17:17" ht="15" customHeight="1" x14ac:dyDescent="1.25">
      <c r="Q1386" s="22"/>
    </row>
    <row r="1387" spans="17:17" ht="15" customHeight="1" x14ac:dyDescent="1.25">
      <c r="Q1387" s="22"/>
    </row>
    <row r="1388" spans="17:17" ht="15" customHeight="1" x14ac:dyDescent="1.25">
      <c r="Q1388" s="22"/>
    </row>
    <row r="1389" spans="17:17" ht="15" customHeight="1" x14ac:dyDescent="1.25">
      <c r="Q1389" s="22"/>
    </row>
    <row r="1390" spans="17:17" ht="15" customHeight="1" x14ac:dyDescent="1.25">
      <c r="Q1390" s="22"/>
    </row>
    <row r="1391" spans="17:17" ht="15" customHeight="1" x14ac:dyDescent="1.25">
      <c r="Q1391" s="22"/>
    </row>
    <row r="1392" spans="17:17" ht="15" customHeight="1" x14ac:dyDescent="1.25">
      <c r="Q1392" s="22"/>
    </row>
    <row r="1393" spans="17:17" ht="15" customHeight="1" x14ac:dyDescent="1.25">
      <c r="Q1393" s="22"/>
    </row>
    <row r="1394" spans="17:17" ht="15" customHeight="1" x14ac:dyDescent="1.25">
      <c r="Q1394" s="22"/>
    </row>
    <row r="1395" spans="17:17" ht="15" customHeight="1" x14ac:dyDescent="1.25">
      <c r="Q1395" s="22"/>
    </row>
    <row r="1396" spans="17:17" ht="15" customHeight="1" x14ac:dyDescent="1.25">
      <c r="Q1396" s="22"/>
    </row>
    <row r="1397" spans="17:17" ht="15" customHeight="1" x14ac:dyDescent="1.25">
      <c r="Q1397" s="22"/>
    </row>
    <row r="1398" spans="17:17" ht="15" customHeight="1" x14ac:dyDescent="1.25">
      <c r="Q1398" s="22"/>
    </row>
    <row r="1399" spans="17:17" ht="15" customHeight="1" x14ac:dyDescent="1.25">
      <c r="Q1399" s="22"/>
    </row>
    <row r="1400" spans="17:17" ht="15" customHeight="1" x14ac:dyDescent="1.25">
      <c r="Q1400" s="22"/>
    </row>
    <row r="1401" spans="17:17" ht="15" customHeight="1" x14ac:dyDescent="1.25">
      <c r="Q1401" s="22"/>
    </row>
    <row r="1402" spans="17:17" ht="15" customHeight="1" x14ac:dyDescent="1.25">
      <c r="Q1402" s="22"/>
    </row>
    <row r="1403" spans="17:17" ht="15" customHeight="1" x14ac:dyDescent="1.25">
      <c r="Q1403" s="22"/>
    </row>
    <row r="1404" spans="17:17" ht="15" customHeight="1" x14ac:dyDescent="1.25">
      <c r="Q1404" s="22"/>
    </row>
    <row r="1405" spans="17:17" ht="15" customHeight="1" x14ac:dyDescent="1.25">
      <c r="Q1405" s="22"/>
    </row>
    <row r="1406" spans="17:17" ht="15" customHeight="1" x14ac:dyDescent="1.25">
      <c r="Q1406" s="22"/>
    </row>
    <row r="1407" spans="17:17" ht="15" customHeight="1" x14ac:dyDescent="1.25">
      <c r="Q1407" s="22"/>
    </row>
    <row r="1408" spans="17:17" ht="15" customHeight="1" x14ac:dyDescent="1.25">
      <c r="Q1408" s="22"/>
    </row>
    <row r="1409" spans="17:17" ht="15" customHeight="1" x14ac:dyDescent="1.25">
      <c r="Q1409" s="22"/>
    </row>
    <row r="1410" spans="17:17" ht="15" customHeight="1" x14ac:dyDescent="1.25">
      <c r="Q1410" s="22"/>
    </row>
    <row r="1411" spans="17:17" ht="15" customHeight="1" x14ac:dyDescent="1.25">
      <c r="Q1411" s="22"/>
    </row>
    <row r="1412" spans="17:17" ht="15" customHeight="1" x14ac:dyDescent="1.25">
      <c r="Q1412" s="22"/>
    </row>
    <row r="1413" spans="17:17" ht="15" customHeight="1" x14ac:dyDescent="1.25">
      <c r="Q1413" s="22"/>
    </row>
    <row r="1414" spans="17:17" ht="15" customHeight="1" x14ac:dyDescent="1.25">
      <c r="Q1414" s="22"/>
    </row>
    <row r="1415" spans="17:17" ht="15" customHeight="1" x14ac:dyDescent="1.25">
      <c r="Q1415" s="22"/>
    </row>
    <row r="1416" spans="17:17" ht="15" customHeight="1" x14ac:dyDescent="1.25">
      <c r="Q1416" s="22"/>
    </row>
    <row r="1417" spans="17:17" ht="15" customHeight="1" x14ac:dyDescent="1.25">
      <c r="Q1417" s="22"/>
    </row>
    <row r="1418" spans="17:17" ht="15" customHeight="1" x14ac:dyDescent="1.25">
      <c r="Q1418" s="22"/>
    </row>
    <row r="1419" spans="17:17" ht="15" customHeight="1" x14ac:dyDescent="1.25">
      <c r="Q1419" s="22"/>
    </row>
    <row r="1420" spans="17:17" ht="15" customHeight="1" x14ac:dyDescent="1.25">
      <c r="Q1420" s="22"/>
    </row>
    <row r="1421" spans="17:17" ht="15" customHeight="1" x14ac:dyDescent="1.25">
      <c r="Q1421" s="22"/>
    </row>
    <row r="1422" spans="17:17" ht="15" customHeight="1" x14ac:dyDescent="1.25">
      <c r="Q1422" s="22"/>
    </row>
    <row r="1423" spans="17:17" ht="15" customHeight="1" x14ac:dyDescent="1.25">
      <c r="Q1423" s="22"/>
    </row>
    <row r="1424" spans="17:17" ht="15" customHeight="1" x14ac:dyDescent="1.25">
      <c r="Q1424" s="22"/>
    </row>
    <row r="1425" spans="17:17" ht="15" customHeight="1" x14ac:dyDescent="1.25">
      <c r="Q1425" s="22"/>
    </row>
    <row r="1426" spans="17:17" ht="15" customHeight="1" x14ac:dyDescent="1.25">
      <c r="Q1426" s="22"/>
    </row>
    <row r="1427" spans="17:17" ht="15" customHeight="1" x14ac:dyDescent="1.25">
      <c r="Q1427" s="22"/>
    </row>
    <row r="1428" spans="17:17" ht="15" customHeight="1" x14ac:dyDescent="1.25">
      <c r="Q1428" s="22"/>
    </row>
    <row r="1429" spans="17:17" ht="15" customHeight="1" x14ac:dyDescent="1.25">
      <c r="Q1429" s="22"/>
    </row>
    <row r="1430" spans="17:17" ht="15" customHeight="1" x14ac:dyDescent="1.25">
      <c r="Q1430" s="22"/>
    </row>
    <row r="1431" spans="17:17" ht="15" customHeight="1" x14ac:dyDescent="1.25">
      <c r="Q1431" s="22"/>
    </row>
    <row r="1432" spans="17:17" ht="15" customHeight="1" x14ac:dyDescent="1.25">
      <c r="Q1432" s="22"/>
    </row>
    <row r="1433" spans="17:17" ht="15" customHeight="1" x14ac:dyDescent="1.25">
      <c r="Q1433" s="22"/>
    </row>
    <row r="1434" spans="17:17" ht="15" customHeight="1" x14ac:dyDescent="1.25">
      <c r="Q1434" s="22"/>
    </row>
    <row r="1435" spans="17:17" ht="15" customHeight="1" x14ac:dyDescent="1.25">
      <c r="Q1435" s="22"/>
    </row>
    <row r="1436" spans="17:17" ht="15" customHeight="1" x14ac:dyDescent="1.25">
      <c r="Q1436" s="22"/>
    </row>
    <row r="1437" spans="17:17" ht="15" customHeight="1" x14ac:dyDescent="1.25">
      <c r="Q1437" s="22"/>
    </row>
    <row r="1438" spans="17:17" ht="15" customHeight="1" x14ac:dyDescent="1.25">
      <c r="Q1438" s="22"/>
    </row>
    <row r="1439" spans="17:17" ht="15" customHeight="1" x14ac:dyDescent="1.25">
      <c r="Q1439" s="22"/>
    </row>
    <row r="1440" spans="17:17" ht="15" customHeight="1" x14ac:dyDescent="1.25">
      <c r="Q1440" s="22"/>
    </row>
    <row r="1441" spans="17:17" ht="15" customHeight="1" x14ac:dyDescent="1.25">
      <c r="Q1441" s="22"/>
    </row>
    <row r="1442" spans="17:17" ht="15" customHeight="1" x14ac:dyDescent="1.25">
      <c r="Q1442" s="22"/>
    </row>
    <row r="1443" spans="17:17" ht="15" customHeight="1" x14ac:dyDescent="1.25">
      <c r="Q1443" s="22"/>
    </row>
    <row r="1444" spans="17:17" ht="15" customHeight="1" x14ac:dyDescent="1.25">
      <c r="Q1444" s="22"/>
    </row>
    <row r="1445" spans="17:17" ht="15" customHeight="1" x14ac:dyDescent="1.25">
      <c r="Q1445" s="22"/>
    </row>
    <row r="1446" spans="17:17" ht="15" customHeight="1" x14ac:dyDescent="1.25">
      <c r="Q1446" s="22"/>
    </row>
    <row r="1447" spans="17:17" ht="15" customHeight="1" x14ac:dyDescent="1.25">
      <c r="Q1447" s="22"/>
    </row>
    <row r="1448" spans="17:17" ht="15" customHeight="1" x14ac:dyDescent="1.25">
      <c r="Q1448" s="22"/>
    </row>
    <row r="1449" spans="17:17" ht="15" customHeight="1" x14ac:dyDescent="1.25">
      <c r="Q1449" s="22"/>
    </row>
    <row r="1450" spans="17:17" ht="15" customHeight="1" x14ac:dyDescent="1.25">
      <c r="Q1450" s="22"/>
    </row>
    <row r="1451" spans="17:17" ht="15" customHeight="1" x14ac:dyDescent="1.25">
      <c r="Q1451" s="22"/>
    </row>
    <row r="1452" spans="17:17" ht="15" customHeight="1" x14ac:dyDescent="1.25">
      <c r="Q1452" s="22"/>
    </row>
    <row r="1453" spans="17:17" ht="15" customHeight="1" x14ac:dyDescent="1.25">
      <c r="Q1453" s="22"/>
    </row>
    <row r="1454" spans="17:17" ht="15" customHeight="1" x14ac:dyDescent="1.25">
      <c r="Q1454" s="22"/>
    </row>
    <row r="1455" spans="17:17" ht="15" customHeight="1" x14ac:dyDescent="1.25">
      <c r="Q1455" s="22"/>
    </row>
    <row r="1456" spans="17:17" ht="15" customHeight="1" x14ac:dyDescent="1.25">
      <c r="Q1456" s="22"/>
    </row>
    <row r="1457" spans="17:17" ht="15" customHeight="1" x14ac:dyDescent="1.25">
      <c r="Q1457" s="22"/>
    </row>
    <row r="1458" spans="17:17" ht="15" customHeight="1" x14ac:dyDescent="1.25">
      <c r="Q1458" s="22"/>
    </row>
    <row r="1459" spans="17:17" ht="15" customHeight="1" x14ac:dyDescent="1.25">
      <c r="Q1459" s="22"/>
    </row>
    <row r="1460" spans="17:17" ht="15" customHeight="1" x14ac:dyDescent="1.25">
      <c r="Q1460" s="22"/>
    </row>
    <row r="1461" spans="17:17" ht="15" customHeight="1" x14ac:dyDescent="1.25">
      <c r="Q1461" s="22"/>
    </row>
    <row r="1462" spans="17:17" ht="15" customHeight="1" x14ac:dyDescent="1.25">
      <c r="Q1462" s="22"/>
    </row>
    <row r="1463" spans="17:17" ht="15" customHeight="1" x14ac:dyDescent="1.25">
      <c r="Q1463" s="22"/>
    </row>
    <row r="1464" spans="17:17" ht="15" customHeight="1" x14ac:dyDescent="1.25">
      <c r="Q1464" s="22"/>
    </row>
    <row r="1465" spans="17:17" ht="15" customHeight="1" x14ac:dyDescent="1.25">
      <c r="Q1465" s="22"/>
    </row>
    <row r="1466" spans="17:17" ht="15" customHeight="1" x14ac:dyDescent="1.25">
      <c r="Q1466" s="22"/>
    </row>
    <row r="1467" spans="17:17" ht="15" customHeight="1" x14ac:dyDescent="1.25">
      <c r="Q1467" s="22"/>
    </row>
    <row r="1468" spans="17:17" ht="15" customHeight="1" x14ac:dyDescent="1.25">
      <c r="Q1468" s="22"/>
    </row>
    <row r="1469" spans="17:17" ht="15" customHeight="1" x14ac:dyDescent="1.25">
      <c r="Q1469" s="22"/>
    </row>
    <row r="1470" spans="17:17" ht="15" customHeight="1" x14ac:dyDescent="1.25">
      <c r="Q1470" s="22"/>
    </row>
    <row r="1471" spans="17:17" ht="15" customHeight="1" x14ac:dyDescent="1.25">
      <c r="Q1471" s="22"/>
    </row>
    <row r="1472" spans="17:17" ht="15" customHeight="1" x14ac:dyDescent="1.25">
      <c r="Q1472" s="22"/>
    </row>
    <row r="1473" spans="17:17" ht="15" customHeight="1" x14ac:dyDescent="1.25">
      <c r="Q1473" s="22"/>
    </row>
    <row r="1474" spans="17:17" ht="15" customHeight="1" x14ac:dyDescent="1.25">
      <c r="Q1474" s="22"/>
    </row>
    <row r="1475" spans="17:17" ht="15" customHeight="1" x14ac:dyDescent="1.25">
      <c r="Q1475" s="22"/>
    </row>
    <row r="1476" spans="17:17" ht="15" customHeight="1" x14ac:dyDescent="1.25">
      <c r="Q1476" s="22"/>
    </row>
    <row r="1477" spans="17:17" ht="15" customHeight="1" x14ac:dyDescent="1.25">
      <c r="Q1477" s="22"/>
    </row>
    <row r="1478" spans="17:17" ht="15" customHeight="1" x14ac:dyDescent="1.25">
      <c r="Q1478" s="22"/>
    </row>
    <row r="1479" spans="17:17" ht="15" customHeight="1" x14ac:dyDescent="1.25">
      <c r="Q1479" s="22"/>
    </row>
    <row r="1480" spans="17:17" ht="15" customHeight="1" x14ac:dyDescent="1.25">
      <c r="Q1480" s="22"/>
    </row>
    <row r="1481" spans="17:17" ht="15" customHeight="1" x14ac:dyDescent="1.25">
      <c r="Q1481" s="22"/>
    </row>
    <row r="1482" spans="17:17" ht="15" customHeight="1" x14ac:dyDescent="1.25">
      <c r="Q1482" s="22"/>
    </row>
    <row r="1483" spans="17:17" ht="15" customHeight="1" x14ac:dyDescent="1.25">
      <c r="Q1483" s="22"/>
    </row>
    <row r="1484" spans="17:17" ht="15" customHeight="1" x14ac:dyDescent="1.25">
      <c r="Q1484" s="22"/>
    </row>
    <row r="1485" spans="17:17" ht="15" customHeight="1" x14ac:dyDescent="1.25">
      <c r="Q1485" s="22"/>
    </row>
    <row r="1486" spans="17:17" ht="15" customHeight="1" x14ac:dyDescent="1.25">
      <c r="Q1486" s="22"/>
    </row>
    <row r="1487" spans="17:17" ht="15" customHeight="1" x14ac:dyDescent="1.25">
      <c r="Q1487" s="22"/>
    </row>
    <row r="1488" spans="17:17" ht="15" customHeight="1" x14ac:dyDescent="1.25">
      <c r="Q1488" s="22"/>
    </row>
    <row r="1489" spans="17:17" ht="15" customHeight="1" x14ac:dyDescent="1.25">
      <c r="Q1489" s="22"/>
    </row>
    <row r="1490" spans="17:17" ht="15" customHeight="1" x14ac:dyDescent="1.25">
      <c r="Q1490" s="22"/>
    </row>
    <row r="1491" spans="17:17" ht="15" customHeight="1" x14ac:dyDescent="1.25">
      <c r="Q1491" s="22"/>
    </row>
    <row r="1492" spans="17:17" ht="15" customHeight="1" x14ac:dyDescent="1.25">
      <c r="Q1492" s="22"/>
    </row>
    <row r="1493" spans="17:17" ht="15" customHeight="1" x14ac:dyDescent="1.25">
      <c r="Q1493" s="22"/>
    </row>
    <row r="1494" spans="17:17" ht="15" customHeight="1" x14ac:dyDescent="1.25">
      <c r="Q1494" s="22"/>
    </row>
    <row r="1495" spans="17:17" ht="15" customHeight="1" x14ac:dyDescent="1.25">
      <c r="Q1495" s="22"/>
    </row>
    <row r="1496" spans="17:17" ht="15" customHeight="1" x14ac:dyDescent="1.25">
      <c r="Q1496" s="22"/>
    </row>
    <row r="1497" spans="17:17" ht="15" customHeight="1" x14ac:dyDescent="1.25">
      <c r="Q1497" s="22"/>
    </row>
    <row r="1498" spans="17:17" ht="15" customHeight="1" x14ac:dyDescent="1.25">
      <c r="Q1498" s="22"/>
    </row>
    <row r="1499" spans="17:17" ht="15" customHeight="1" x14ac:dyDescent="1.25">
      <c r="Q1499" s="22"/>
    </row>
    <row r="1500" spans="17:17" ht="15" customHeight="1" x14ac:dyDescent="1.25">
      <c r="Q1500" s="22"/>
    </row>
    <row r="1501" spans="17:17" ht="15" customHeight="1" x14ac:dyDescent="1.25">
      <c r="Q1501" s="22"/>
    </row>
    <row r="1502" spans="17:17" ht="15" customHeight="1" x14ac:dyDescent="1.25">
      <c r="Q1502" s="22"/>
    </row>
    <row r="1503" spans="17:17" ht="15" customHeight="1" x14ac:dyDescent="1.25">
      <c r="Q1503" s="22"/>
    </row>
    <row r="1504" spans="17:17" ht="15" customHeight="1" x14ac:dyDescent="1.25">
      <c r="Q1504" s="22"/>
    </row>
    <row r="1505" spans="17:17" ht="15" customHeight="1" x14ac:dyDescent="1.25">
      <c r="Q1505" s="22"/>
    </row>
    <row r="1506" spans="17:17" ht="15" customHeight="1" x14ac:dyDescent="1.25">
      <c r="Q1506" s="22"/>
    </row>
    <row r="1507" spans="17:17" ht="15" customHeight="1" x14ac:dyDescent="1.25">
      <c r="Q1507" s="22"/>
    </row>
    <row r="1508" spans="17:17" ht="15" customHeight="1" x14ac:dyDescent="1.25">
      <c r="Q1508" s="22"/>
    </row>
    <row r="1509" spans="17:17" ht="15" customHeight="1" x14ac:dyDescent="1.25">
      <c r="Q1509" s="22"/>
    </row>
    <row r="1510" spans="17:17" ht="15" customHeight="1" x14ac:dyDescent="1.25">
      <c r="Q1510" s="22"/>
    </row>
    <row r="1511" spans="17:17" ht="15" customHeight="1" x14ac:dyDescent="1.25">
      <c r="Q1511" s="22"/>
    </row>
    <row r="1512" spans="17:17" ht="15" customHeight="1" x14ac:dyDescent="1.25">
      <c r="Q1512" s="22"/>
    </row>
    <row r="1513" spans="17:17" ht="15" customHeight="1" x14ac:dyDescent="1.25">
      <c r="Q1513" s="22"/>
    </row>
    <row r="1514" spans="17:17" ht="15" customHeight="1" x14ac:dyDescent="1.25">
      <c r="Q1514" s="22"/>
    </row>
    <row r="1515" spans="17:17" ht="15" customHeight="1" x14ac:dyDescent="1.25">
      <c r="Q1515" s="22"/>
    </row>
    <row r="1516" spans="17:17" ht="15" customHeight="1" x14ac:dyDescent="1.25">
      <c r="Q1516" s="22"/>
    </row>
    <row r="1517" spans="17:17" ht="15" customHeight="1" x14ac:dyDescent="1.25">
      <c r="Q1517" s="22"/>
    </row>
    <row r="1518" spans="17:17" ht="15" customHeight="1" x14ac:dyDescent="1.25">
      <c r="Q1518" s="22"/>
    </row>
    <row r="1519" spans="17:17" ht="15" customHeight="1" x14ac:dyDescent="1.25">
      <c r="Q1519" s="22"/>
    </row>
    <row r="1520" spans="17:17" ht="15" customHeight="1" x14ac:dyDescent="1.25">
      <c r="Q1520" s="22"/>
    </row>
    <row r="1521" spans="17:17" ht="15" customHeight="1" x14ac:dyDescent="1.25">
      <c r="Q1521" s="22"/>
    </row>
    <row r="1522" spans="17:17" ht="15" customHeight="1" x14ac:dyDescent="1.25">
      <c r="Q1522" s="22"/>
    </row>
    <row r="1523" spans="17:17" ht="15" customHeight="1" x14ac:dyDescent="1.25">
      <c r="Q1523" s="22"/>
    </row>
    <row r="1524" spans="17:17" ht="15" customHeight="1" x14ac:dyDescent="1.25">
      <c r="Q1524" s="22"/>
    </row>
    <row r="1525" spans="17:17" ht="15" customHeight="1" x14ac:dyDescent="1.25">
      <c r="Q1525" s="22"/>
    </row>
    <row r="1526" spans="17:17" ht="15" customHeight="1" x14ac:dyDescent="1.25">
      <c r="Q1526" s="22"/>
    </row>
    <row r="1527" spans="17:17" ht="15" customHeight="1" x14ac:dyDescent="1.25">
      <c r="Q1527" s="22"/>
    </row>
    <row r="1528" spans="17:17" ht="15" customHeight="1" x14ac:dyDescent="1.25">
      <c r="Q1528" s="22"/>
    </row>
    <row r="1529" spans="17:17" ht="15" customHeight="1" x14ac:dyDescent="1.25">
      <c r="Q1529" s="22"/>
    </row>
    <row r="1530" spans="17:17" ht="15" customHeight="1" x14ac:dyDescent="1.25">
      <c r="Q1530" s="22"/>
    </row>
    <row r="1531" spans="17:17" ht="15" customHeight="1" x14ac:dyDescent="1.25">
      <c r="Q1531" s="22"/>
    </row>
    <row r="1532" spans="17:17" ht="15" customHeight="1" x14ac:dyDescent="1.25">
      <c r="Q1532" s="22"/>
    </row>
    <row r="1533" spans="17:17" ht="15" customHeight="1" x14ac:dyDescent="1.25">
      <c r="Q1533" s="22"/>
    </row>
    <row r="1534" spans="17:17" ht="15" customHeight="1" x14ac:dyDescent="1.25">
      <c r="Q1534" s="22"/>
    </row>
    <row r="1535" spans="17:17" ht="15" customHeight="1" x14ac:dyDescent="1.25">
      <c r="Q1535" s="22"/>
    </row>
    <row r="1536" spans="17:17" ht="15" customHeight="1" x14ac:dyDescent="1.25">
      <c r="Q1536" s="22"/>
    </row>
    <row r="1537" spans="17:17" ht="15" customHeight="1" x14ac:dyDescent="1.25">
      <c r="Q1537" s="22"/>
    </row>
    <row r="1538" spans="17:17" ht="15" customHeight="1" x14ac:dyDescent="1.25">
      <c r="Q1538" s="22"/>
    </row>
    <row r="1539" spans="17:17" ht="15" customHeight="1" x14ac:dyDescent="1.25">
      <c r="Q1539" s="22"/>
    </row>
    <row r="1540" spans="17:17" ht="15" customHeight="1" x14ac:dyDescent="1.25">
      <c r="Q1540" s="22"/>
    </row>
    <row r="1541" spans="17:17" ht="15" customHeight="1" x14ac:dyDescent="1.25">
      <c r="Q1541" s="22"/>
    </row>
    <row r="1542" spans="17:17" ht="15" customHeight="1" x14ac:dyDescent="1.25">
      <c r="Q1542" s="22"/>
    </row>
    <row r="1543" spans="17:17" ht="15" customHeight="1" x14ac:dyDescent="1.25">
      <c r="Q1543" s="22"/>
    </row>
    <row r="1544" spans="17:17" ht="15" customHeight="1" x14ac:dyDescent="1.25">
      <c r="Q1544" s="22"/>
    </row>
    <row r="1545" spans="17:17" ht="15" customHeight="1" x14ac:dyDescent="1.25">
      <c r="Q1545" s="22"/>
    </row>
    <row r="1546" spans="17:17" ht="15" customHeight="1" x14ac:dyDescent="1.25">
      <c r="Q1546" s="22"/>
    </row>
    <row r="1547" spans="17:17" ht="15" customHeight="1" x14ac:dyDescent="1.25">
      <c r="Q1547" s="22"/>
    </row>
    <row r="1548" spans="17:17" ht="15" customHeight="1" x14ac:dyDescent="1.25">
      <c r="Q1548" s="22"/>
    </row>
    <row r="1549" spans="17:17" ht="15" customHeight="1" x14ac:dyDescent="1.25">
      <c r="Q1549" s="22"/>
    </row>
    <row r="1550" spans="17:17" ht="15" customHeight="1" x14ac:dyDescent="1.25">
      <c r="Q1550" s="22"/>
    </row>
    <row r="1551" spans="17:17" ht="15" customHeight="1" x14ac:dyDescent="1.25">
      <c r="Q1551" s="22"/>
    </row>
    <row r="1552" spans="17:17" ht="15" customHeight="1" x14ac:dyDescent="1.25">
      <c r="Q1552" s="22"/>
    </row>
    <row r="1553" spans="17:17" ht="15" customHeight="1" x14ac:dyDescent="1.25">
      <c r="Q1553" s="22"/>
    </row>
    <row r="1554" spans="17:17" ht="15" customHeight="1" x14ac:dyDescent="1.25">
      <c r="Q1554" s="22"/>
    </row>
    <row r="1555" spans="17:17" ht="15" customHeight="1" x14ac:dyDescent="1.25">
      <c r="Q1555" s="22"/>
    </row>
    <row r="1556" spans="17:17" ht="15" customHeight="1" x14ac:dyDescent="1.25">
      <c r="Q1556" s="22"/>
    </row>
    <row r="1557" spans="17:17" ht="15" customHeight="1" x14ac:dyDescent="1.25">
      <c r="Q1557" s="22"/>
    </row>
    <row r="1558" spans="17:17" ht="15" customHeight="1" x14ac:dyDescent="1.25">
      <c r="Q1558" s="22"/>
    </row>
    <row r="1559" spans="17:17" ht="15" customHeight="1" x14ac:dyDescent="1.25">
      <c r="Q1559" s="22"/>
    </row>
    <row r="1560" spans="17:17" ht="15" customHeight="1" x14ac:dyDescent="1.25">
      <c r="Q1560" s="22"/>
    </row>
    <row r="1561" spans="17:17" ht="15" customHeight="1" x14ac:dyDescent="1.25">
      <c r="Q1561" s="22"/>
    </row>
    <row r="1562" spans="17:17" ht="15" customHeight="1" x14ac:dyDescent="1.25">
      <c r="Q1562" s="22"/>
    </row>
    <row r="1563" spans="17:17" ht="15" customHeight="1" x14ac:dyDescent="1.25">
      <c r="Q1563" s="22"/>
    </row>
    <row r="1564" spans="17:17" ht="15" customHeight="1" x14ac:dyDescent="1.25">
      <c r="Q1564" s="22"/>
    </row>
    <row r="1565" spans="17:17" ht="15" customHeight="1" x14ac:dyDescent="1.25">
      <c r="Q1565" s="22"/>
    </row>
    <row r="1566" spans="17:17" ht="15" customHeight="1" x14ac:dyDescent="1.25">
      <c r="Q1566" s="22"/>
    </row>
    <row r="1567" spans="17:17" ht="15" customHeight="1" x14ac:dyDescent="1.25">
      <c r="Q1567" s="22"/>
    </row>
    <row r="1568" spans="17:17" ht="15" customHeight="1" x14ac:dyDescent="1.25">
      <c r="Q1568" s="22"/>
    </row>
    <row r="1569" spans="17:17" ht="15" customHeight="1" x14ac:dyDescent="1.25">
      <c r="Q1569" s="22"/>
    </row>
    <row r="1570" spans="17:17" ht="15" customHeight="1" x14ac:dyDescent="1.25">
      <c r="Q1570" s="22"/>
    </row>
    <row r="1571" spans="17:17" ht="15" customHeight="1" x14ac:dyDescent="1.25">
      <c r="Q1571" s="22"/>
    </row>
    <row r="1572" spans="17:17" ht="15" customHeight="1" x14ac:dyDescent="1.25">
      <c r="Q1572" s="22"/>
    </row>
    <row r="1573" spans="17:17" ht="15" customHeight="1" x14ac:dyDescent="1.25">
      <c r="Q1573" s="22"/>
    </row>
    <row r="1574" spans="17:17" ht="15" customHeight="1" x14ac:dyDescent="1.25">
      <c r="Q1574" s="22"/>
    </row>
    <row r="1575" spans="17:17" ht="15" customHeight="1" x14ac:dyDescent="1.25">
      <c r="Q1575" s="22"/>
    </row>
    <row r="1576" spans="17:17" ht="15" customHeight="1" x14ac:dyDescent="1.25">
      <c r="Q1576" s="22"/>
    </row>
    <row r="1577" spans="17:17" ht="15" customHeight="1" x14ac:dyDescent="1.25">
      <c r="Q1577" s="22"/>
    </row>
    <row r="1578" spans="17:17" ht="15" customHeight="1" x14ac:dyDescent="1.25">
      <c r="Q1578" s="22"/>
    </row>
    <row r="1579" spans="17:17" ht="15" customHeight="1" x14ac:dyDescent="1.25">
      <c r="Q1579" s="22"/>
    </row>
    <row r="1580" spans="17:17" ht="15" customHeight="1" x14ac:dyDescent="1.25">
      <c r="Q1580" s="22"/>
    </row>
    <row r="1581" spans="17:17" ht="15" customHeight="1" x14ac:dyDescent="1.25">
      <c r="Q1581" s="22"/>
    </row>
    <row r="1582" spans="17:17" ht="15" customHeight="1" x14ac:dyDescent="1.25">
      <c r="Q1582" s="22"/>
    </row>
    <row r="1583" spans="17:17" ht="15" customHeight="1" x14ac:dyDescent="1.25">
      <c r="Q1583" s="22"/>
    </row>
    <row r="1584" spans="17:17" ht="15" customHeight="1" x14ac:dyDescent="1.25">
      <c r="Q1584" s="22"/>
    </row>
    <row r="1585" spans="17:17" ht="15" customHeight="1" x14ac:dyDescent="1.25">
      <c r="Q1585" s="22"/>
    </row>
    <row r="1586" spans="17:17" ht="15" customHeight="1" x14ac:dyDescent="1.25">
      <c r="Q1586" s="22"/>
    </row>
    <row r="1587" spans="17:17" ht="15" customHeight="1" x14ac:dyDescent="1.25">
      <c r="Q1587" s="22"/>
    </row>
    <row r="1588" spans="17:17" ht="15" customHeight="1" x14ac:dyDescent="1.25">
      <c r="Q1588" s="22"/>
    </row>
    <row r="1589" spans="17:17" ht="15" customHeight="1" x14ac:dyDescent="1.25">
      <c r="Q1589" s="22"/>
    </row>
    <row r="1590" spans="17:17" ht="15" customHeight="1" x14ac:dyDescent="1.25">
      <c r="Q1590" s="22"/>
    </row>
    <row r="1591" spans="17:17" ht="15" customHeight="1" x14ac:dyDescent="1.25">
      <c r="Q1591" s="22"/>
    </row>
    <row r="1592" spans="17:17" ht="15" customHeight="1" x14ac:dyDescent="1.25">
      <c r="Q1592" s="22"/>
    </row>
    <row r="1593" spans="17:17" ht="15" customHeight="1" x14ac:dyDescent="1.25">
      <c r="Q1593" s="22"/>
    </row>
    <row r="1594" spans="17:17" ht="15" customHeight="1" x14ac:dyDescent="1.25">
      <c r="Q1594" s="22"/>
    </row>
    <row r="1595" spans="17:17" ht="15" customHeight="1" x14ac:dyDescent="1.25">
      <c r="Q1595" s="22"/>
    </row>
    <row r="1596" spans="17:17" ht="15" customHeight="1" x14ac:dyDescent="1.25">
      <c r="Q1596" s="22"/>
    </row>
    <row r="1597" spans="17:17" ht="15" customHeight="1" x14ac:dyDescent="1.25">
      <c r="Q1597" s="22"/>
    </row>
    <row r="1598" spans="17:17" ht="15" customHeight="1" x14ac:dyDescent="1.25">
      <c r="Q1598" s="22"/>
    </row>
    <row r="1599" spans="17:17" ht="15" customHeight="1" x14ac:dyDescent="1.25">
      <c r="Q1599" s="22"/>
    </row>
    <row r="1600" spans="17:17" ht="15" customHeight="1" x14ac:dyDescent="1.25">
      <c r="Q1600" s="22"/>
    </row>
    <row r="1601" spans="17:17" ht="15" customHeight="1" x14ac:dyDescent="1.25">
      <c r="Q1601" s="22"/>
    </row>
    <row r="1602" spans="17:17" ht="15" customHeight="1" x14ac:dyDescent="1.25">
      <c r="Q1602" s="22"/>
    </row>
    <row r="1603" spans="17:17" ht="15" customHeight="1" x14ac:dyDescent="1.25">
      <c r="Q1603" s="22"/>
    </row>
    <row r="1604" spans="17:17" ht="15" customHeight="1" x14ac:dyDescent="1.25">
      <c r="Q1604" s="22"/>
    </row>
    <row r="1605" spans="17:17" ht="15" customHeight="1" x14ac:dyDescent="1.25">
      <c r="Q1605" s="22"/>
    </row>
    <row r="1606" spans="17:17" ht="15" customHeight="1" x14ac:dyDescent="1.25">
      <c r="Q1606" s="22"/>
    </row>
    <row r="1607" spans="17:17" ht="15" customHeight="1" x14ac:dyDescent="1.25">
      <c r="Q1607" s="22"/>
    </row>
    <row r="1608" spans="17:17" ht="15" customHeight="1" x14ac:dyDescent="1.25">
      <c r="Q1608" s="22"/>
    </row>
    <row r="1609" spans="17:17" ht="15" customHeight="1" x14ac:dyDescent="1.25">
      <c r="Q1609" s="22"/>
    </row>
    <row r="1610" spans="17:17" ht="15" customHeight="1" x14ac:dyDescent="1.25">
      <c r="Q1610" s="22"/>
    </row>
    <row r="1611" spans="17:17" ht="15" customHeight="1" x14ac:dyDescent="1.25">
      <c r="Q1611" s="22"/>
    </row>
    <row r="1612" spans="17:17" ht="15" customHeight="1" x14ac:dyDescent="1.25">
      <c r="Q1612" s="22"/>
    </row>
    <row r="1613" spans="17:17" ht="15" customHeight="1" x14ac:dyDescent="1.25">
      <c r="Q1613" s="22"/>
    </row>
    <row r="1614" spans="17:17" ht="15" customHeight="1" x14ac:dyDescent="1.25">
      <c r="Q1614" s="22"/>
    </row>
    <row r="1615" spans="17:17" ht="15" customHeight="1" x14ac:dyDescent="1.25">
      <c r="Q1615" s="22"/>
    </row>
    <row r="1616" spans="17:17" ht="15" customHeight="1" x14ac:dyDescent="1.25">
      <c r="Q1616" s="22"/>
    </row>
    <row r="1617" spans="17:17" ht="15" customHeight="1" x14ac:dyDescent="1.25">
      <c r="Q1617" s="22"/>
    </row>
    <row r="1618" spans="17:17" ht="15" customHeight="1" x14ac:dyDescent="1.25">
      <c r="Q1618" s="22"/>
    </row>
    <row r="1619" spans="17:17" ht="15" customHeight="1" x14ac:dyDescent="1.25">
      <c r="Q1619" s="22"/>
    </row>
    <row r="1620" spans="17:17" ht="15" customHeight="1" x14ac:dyDescent="1.25">
      <c r="Q1620" s="22"/>
    </row>
    <row r="1621" spans="17:17" ht="15" customHeight="1" x14ac:dyDescent="1.25">
      <c r="Q1621" s="22"/>
    </row>
    <row r="1622" spans="17:17" ht="15" customHeight="1" x14ac:dyDescent="1.25">
      <c r="Q1622" s="22"/>
    </row>
    <row r="1623" spans="17:17" ht="15" customHeight="1" x14ac:dyDescent="1.25">
      <c r="Q1623" s="22"/>
    </row>
    <row r="1624" spans="17:17" ht="15" customHeight="1" x14ac:dyDescent="1.25">
      <c r="Q1624" s="22"/>
    </row>
    <row r="1625" spans="17:17" ht="15" customHeight="1" x14ac:dyDescent="1.25">
      <c r="Q1625" s="22"/>
    </row>
    <row r="1626" spans="17:17" ht="15" customHeight="1" x14ac:dyDescent="1.25">
      <c r="Q1626" s="22"/>
    </row>
    <row r="1627" spans="17:17" ht="15" customHeight="1" x14ac:dyDescent="1.25">
      <c r="Q1627" s="22"/>
    </row>
    <row r="1628" spans="17:17" ht="15" customHeight="1" x14ac:dyDescent="1.25">
      <c r="Q1628" s="22"/>
    </row>
    <row r="1629" spans="17:17" ht="15" customHeight="1" x14ac:dyDescent="1.25">
      <c r="Q1629" s="22"/>
    </row>
    <row r="1630" spans="17:17" ht="15" customHeight="1" x14ac:dyDescent="1.25">
      <c r="Q1630" s="22"/>
    </row>
    <row r="1631" spans="17:17" ht="15" customHeight="1" x14ac:dyDescent="1.25">
      <c r="Q1631" s="22"/>
    </row>
    <row r="1632" spans="17:17" ht="15" customHeight="1" x14ac:dyDescent="1.25">
      <c r="Q1632" s="22"/>
    </row>
    <row r="1633" spans="17:17" ht="15" customHeight="1" x14ac:dyDescent="1.25">
      <c r="Q1633" s="22"/>
    </row>
    <row r="1634" spans="17:17" ht="15" customHeight="1" x14ac:dyDescent="1.25">
      <c r="Q1634" s="22"/>
    </row>
    <row r="1635" spans="17:17" ht="15" customHeight="1" x14ac:dyDescent="1.25">
      <c r="Q1635" s="22"/>
    </row>
    <row r="1636" spans="17:17" ht="15" customHeight="1" x14ac:dyDescent="1.25">
      <c r="Q1636" s="22"/>
    </row>
    <row r="1637" spans="17:17" ht="15" customHeight="1" x14ac:dyDescent="1.25">
      <c r="Q1637" s="22"/>
    </row>
    <row r="1638" spans="17:17" ht="15" customHeight="1" x14ac:dyDescent="1.25">
      <c r="Q1638" s="22"/>
    </row>
    <row r="1639" spans="17:17" ht="15" customHeight="1" x14ac:dyDescent="1.25">
      <c r="Q1639" s="22"/>
    </row>
    <row r="1640" spans="17:17" ht="15" customHeight="1" x14ac:dyDescent="1.25">
      <c r="Q1640" s="22"/>
    </row>
    <row r="1641" spans="17:17" ht="15" customHeight="1" x14ac:dyDescent="1.25">
      <c r="Q1641" s="22"/>
    </row>
    <row r="1642" spans="17:17" ht="15" customHeight="1" x14ac:dyDescent="1.25">
      <c r="Q1642" s="22"/>
    </row>
    <row r="1643" spans="17:17" ht="15" customHeight="1" x14ac:dyDescent="1.25">
      <c r="Q1643" s="22"/>
    </row>
    <row r="1644" spans="17:17" ht="15" customHeight="1" x14ac:dyDescent="1.25">
      <c r="Q1644" s="22"/>
    </row>
    <row r="1645" spans="17:17" ht="15" customHeight="1" x14ac:dyDescent="1.25">
      <c r="Q1645" s="22"/>
    </row>
    <row r="1646" spans="17:17" ht="15" customHeight="1" x14ac:dyDescent="1.25">
      <c r="Q1646" s="22"/>
    </row>
    <row r="1647" spans="17:17" ht="15" customHeight="1" x14ac:dyDescent="1.25">
      <c r="Q1647" s="22"/>
    </row>
    <row r="1648" spans="17:17" ht="15" customHeight="1" x14ac:dyDescent="1.25">
      <c r="Q1648" s="22"/>
    </row>
    <row r="1649" spans="17:17" ht="15" customHeight="1" x14ac:dyDescent="1.25">
      <c r="Q1649" s="22"/>
    </row>
    <row r="1650" spans="17:17" ht="15" customHeight="1" x14ac:dyDescent="1.25">
      <c r="Q1650" s="22"/>
    </row>
    <row r="1651" spans="17:17" ht="15" customHeight="1" x14ac:dyDescent="1.25">
      <c r="Q1651" s="22"/>
    </row>
    <row r="1652" spans="17:17" ht="15" customHeight="1" x14ac:dyDescent="1.25">
      <c r="Q1652" s="22"/>
    </row>
    <row r="1653" spans="17:17" ht="15" customHeight="1" x14ac:dyDescent="1.25">
      <c r="Q1653" s="22"/>
    </row>
    <row r="1654" spans="17:17" ht="15" customHeight="1" x14ac:dyDescent="1.25">
      <c r="Q1654" s="22"/>
    </row>
    <row r="1655" spans="17:17" ht="15" customHeight="1" x14ac:dyDescent="1.25">
      <c r="Q1655" s="22"/>
    </row>
    <row r="1656" spans="17:17" ht="15" customHeight="1" x14ac:dyDescent="1.25">
      <c r="Q1656" s="22"/>
    </row>
    <row r="1657" spans="17:17" ht="15" customHeight="1" x14ac:dyDescent="1.25">
      <c r="Q1657" s="22"/>
    </row>
    <row r="1658" spans="17:17" ht="15" customHeight="1" x14ac:dyDescent="1.25">
      <c r="Q1658" s="22"/>
    </row>
    <row r="1659" spans="17:17" ht="15" customHeight="1" x14ac:dyDescent="1.25">
      <c r="Q1659" s="22"/>
    </row>
    <row r="1660" spans="17:17" ht="15" customHeight="1" x14ac:dyDescent="1.25">
      <c r="Q1660" s="22"/>
    </row>
    <row r="1661" spans="17:17" ht="15" customHeight="1" x14ac:dyDescent="1.25">
      <c r="Q1661" s="22"/>
    </row>
    <row r="1662" spans="17:17" ht="15" customHeight="1" x14ac:dyDescent="1.25">
      <c r="Q1662" s="22"/>
    </row>
    <row r="1663" spans="17:17" ht="15" customHeight="1" x14ac:dyDescent="1.25">
      <c r="Q1663" s="22"/>
    </row>
    <row r="1664" spans="17:17" ht="15" customHeight="1" x14ac:dyDescent="1.25">
      <c r="Q1664" s="22"/>
    </row>
    <row r="1665" spans="17:17" ht="15" customHeight="1" x14ac:dyDescent="1.25">
      <c r="Q1665" s="22"/>
    </row>
    <row r="1666" spans="17:17" ht="15" customHeight="1" x14ac:dyDescent="1.25">
      <c r="Q1666" s="22"/>
    </row>
    <row r="1667" spans="17:17" ht="15" customHeight="1" x14ac:dyDescent="1.25">
      <c r="Q1667" s="22"/>
    </row>
    <row r="1668" spans="17:17" ht="15" customHeight="1" x14ac:dyDescent="1.25">
      <c r="Q1668" s="22"/>
    </row>
    <row r="1669" spans="17:17" ht="15" customHeight="1" x14ac:dyDescent="1.25">
      <c r="Q1669" s="22"/>
    </row>
    <row r="1670" spans="17:17" ht="15" customHeight="1" x14ac:dyDescent="1.25">
      <c r="Q1670" s="22"/>
    </row>
    <row r="1671" spans="17:17" ht="15" customHeight="1" x14ac:dyDescent="1.25">
      <c r="Q1671" s="22"/>
    </row>
    <row r="1672" spans="17:17" ht="15" customHeight="1" x14ac:dyDescent="1.25">
      <c r="Q1672" s="22"/>
    </row>
    <row r="1673" spans="17:17" ht="15" customHeight="1" x14ac:dyDescent="1.25">
      <c r="Q1673" s="22"/>
    </row>
    <row r="1674" spans="17:17" ht="15" customHeight="1" x14ac:dyDescent="1.25">
      <c r="Q1674" s="22"/>
    </row>
    <row r="1675" spans="17:17" ht="15" customHeight="1" x14ac:dyDescent="1.25">
      <c r="Q1675" s="22"/>
    </row>
    <row r="1676" spans="17:17" ht="15" customHeight="1" x14ac:dyDescent="1.25">
      <c r="Q1676" s="22"/>
    </row>
    <row r="1677" spans="17:17" ht="15" customHeight="1" x14ac:dyDescent="1.25">
      <c r="Q1677" s="22"/>
    </row>
    <row r="1678" spans="17:17" ht="15" customHeight="1" x14ac:dyDescent="1.25">
      <c r="Q1678" s="22"/>
    </row>
    <row r="1679" spans="17:17" ht="15" customHeight="1" x14ac:dyDescent="1.25">
      <c r="Q1679" s="22"/>
    </row>
    <row r="1680" spans="17:17" ht="15" customHeight="1" x14ac:dyDescent="1.25">
      <c r="Q1680" s="22"/>
    </row>
    <row r="1681" spans="17:17" ht="15" customHeight="1" x14ac:dyDescent="1.25">
      <c r="Q1681" s="22"/>
    </row>
    <row r="1682" spans="17:17" ht="15" customHeight="1" x14ac:dyDescent="1.25">
      <c r="Q1682" s="22"/>
    </row>
    <row r="1683" spans="17:17" ht="15" customHeight="1" x14ac:dyDescent="1.25">
      <c r="Q1683" s="22"/>
    </row>
    <row r="1684" spans="17:17" ht="15" customHeight="1" x14ac:dyDescent="1.25">
      <c r="Q1684" s="22"/>
    </row>
    <row r="1685" spans="17:17" ht="15" customHeight="1" x14ac:dyDescent="1.25">
      <c r="Q1685" s="22"/>
    </row>
    <row r="1686" spans="17:17" ht="15" customHeight="1" x14ac:dyDescent="1.25">
      <c r="Q1686" s="22"/>
    </row>
    <row r="1687" spans="17:17" ht="15" customHeight="1" x14ac:dyDescent="1.25">
      <c r="Q1687" s="22"/>
    </row>
    <row r="1688" spans="17:17" ht="15" customHeight="1" x14ac:dyDescent="1.25">
      <c r="Q1688" s="22"/>
    </row>
    <row r="1689" spans="17:17" ht="15" customHeight="1" x14ac:dyDescent="1.25">
      <c r="Q1689" s="22"/>
    </row>
    <row r="1690" spans="17:17" ht="15" customHeight="1" x14ac:dyDescent="1.25">
      <c r="Q1690" s="22"/>
    </row>
    <row r="1691" spans="17:17" ht="15" customHeight="1" x14ac:dyDescent="1.25">
      <c r="Q1691" s="22"/>
    </row>
    <row r="1692" spans="17:17" ht="15" customHeight="1" x14ac:dyDescent="1.25">
      <c r="Q1692" s="22"/>
    </row>
    <row r="1693" spans="17:17" ht="15" customHeight="1" x14ac:dyDescent="1.25">
      <c r="Q1693" s="22"/>
    </row>
    <row r="1694" spans="17:17" ht="15" customHeight="1" x14ac:dyDescent="1.25">
      <c r="Q1694" s="22"/>
    </row>
    <row r="1695" spans="17:17" ht="15" customHeight="1" x14ac:dyDescent="1.25">
      <c r="Q1695" s="22"/>
    </row>
    <row r="1696" spans="17:17" ht="15" customHeight="1" x14ac:dyDescent="1.25">
      <c r="Q1696" s="22"/>
    </row>
    <row r="1697" spans="17:17" ht="15" customHeight="1" x14ac:dyDescent="1.25">
      <c r="Q1697" s="22"/>
    </row>
    <row r="1698" spans="17:17" ht="15" customHeight="1" x14ac:dyDescent="1.25">
      <c r="Q1698" s="22"/>
    </row>
    <row r="1699" spans="17:17" ht="15" customHeight="1" x14ac:dyDescent="1.25">
      <c r="Q1699" s="22"/>
    </row>
    <row r="1700" spans="17:17" ht="15" customHeight="1" x14ac:dyDescent="1.25">
      <c r="Q1700" s="22"/>
    </row>
    <row r="1701" spans="17:17" ht="15" customHeight="1" x14ac:dyDescent="1.25">
      <c r="Q1701" s="22"/>
    </row>
    <row r="1702" spans="17:17" ht="15" customHeight="1" x14ac:dyDescent="1.25">
      <c r="Q1702" s="22"/>
    </row>
    <row r="1703" spans="17:17" ht="15" customHeight="1" x14ac:dyDescent="1.25">
      <c r="Q1703" s="22"/>
    </row>
    <row r="1704" spans="17:17" ht="15" customHeight="1" x14ac:dyDescent="1.25">
      <c r="Q1704" s="22"/>
    </row>
    <row r="1705" spans="17:17" ht="15" customHeight="1" x14ac:dyDescent="1.25">
      <c r="Q1705" s="22"/>
    </row>
    <row r="1706" spans="17:17" ht="15" customHeight="1" x14ac:dyDescent="1.25">
      <c r="Q1706" s="22"/>
    </row>
    <row r="1707" spans="17:17" ht="15" customHeight="1" x14ac:dyDescent="1.25">
      <c r="Q1707" s="22"/>
    </row>
    <row r="1708" spans="17:17" ht="15" customHeight="1" x14ac:dyDescent="1.25">
      <c r="Q1708" s="22"/>
    </row>
    <row r="1709" spans="17:17" ht="15" customHeight="1" x14ac:dyDescent="1.25">
      <c r="Q1709" s="22"/>
    </row>
    <row r="1710" spans="17:17" ht="15" customHeight="1" x14ac:dyDescent="1.25">
      <c r="Q1710" s="22"/>
    </row>
    <row r="1711" spans="17:17" ht="15" customHeight="1" x14ac:dyDescent="1.25">
      <c r="Q1711" s="22"/>
    </row>
    <row r="1712" spans="17:17" ht="15" customHeight="1" x14ac:dyDescent="1.25">
      <c r="Q1712" s="22"/>
    </row>
    <row r="1713" spans="17:17" ht="15" customHeight="1" x14ac:dyDescent="1.25">
      <c r="Q1713" s="22"/>
    </row>
    <row r="1714" spans="17:17" ht="15" customHeight="1" x14ac:dyDescent="1.25">
      <c r="Q1714" s="22"/>
    </row>
    <row r="1715" spans="17:17" ht="15" customHeight="1" x14ac:dyDescent="1.25">
      <c r="Q1715" s="22"/>
    </row>
    <row r="1716" spans="17:17" ht="15" customHeight="1" x14ac:dyDescent="1.25">
      <c r="Q1716" s="22"/>
    </row>
    <row r="1717" spans="17:17" ht="15" customHeight="1" x14ac:dyDescent="1.25">
      <c r="Q1717" s="22"/>
    </row>
    <row r="1718" spans="17:17" ht="15" customHeight="1" x14ac:dyDescent="1.25">
      <c r="Q1718" s="22"/>
    </row>
    <row r="1719" spans="17:17" ht="15" customHeight="1" x14ac:dyDescent="1.25">
      <c r="Q1719" s="22"/>
    </row>
    <row r="1720" spans="17:17" ht="15" customHeight="1" x14ac:dyDescent="1.25">
      <c r="Q1720" s="22"/>
    </row>
    <row r="1721" spans="17:17" ht="15" customHeight="1" x14ac:dyDescent="1.25">
      <c r="Q1721" s="22"/>
    </row>
    <row r="1722" spans="17:17" ht="15" customHeight="1" x14ac:dyDescent="1.25">
      <c r="Q1722" s="22"/>
    </row>
    <row r="1723" spans="17:17" ht="15" customHeight="1" x14ac:dyDescent="1.25">
      <c r="Q1723" s="22"/>
    </row>
    <row r="1724" spans="17:17" ht="15" customHeight="1" x14ac:dyDescent="1.25">
      <c r="Q1724" s="22"/>
    </row>
    <row r="1725" spans="17:17" ht="15" customHeight="1" x14ac:dyDescent="1.25">
      <c r="Q1725" s="22"/>
    </row>
    <row r="1726" spans="17:17" ht="15" customHeight="1" x14ac:dyDescent="1.25">
      <c r="Q1726" s="22"/>
    </row>
    <row r="1727" spans="17:17" ht="15" customHeight="1" x14ac:dyDescent="1.25">
      <c r="Q1727" s="22"/>
    </row>
    <row r="1728" spans="17:17" ht="15" customHeight="1" x14ac:dyDescent="1.25">
      <c r="Q1728" s="22"/>
    </row>
    <row r="1729" spans="17:17" ht="15" customHeight="1" x14ac:dyDescent="1.25">
      <c r="Q1729" s="22"/>
    </row>
    <row r="1730" spans="17:17" ht="15" customHeight="1" x14ac:dyDescent="1.25">
      <c r="Q1730" s="22"/>
    </row>
    <row r="1731" spans="17:17" ht="15" customHeight="1" x14ac:dyDescent="1.25">
      <c r="Q1731" s="22"/>
    </row>
    <row r="1732" spans="17:17" ht="15" customHeight="1" x14ac:dyDescent="1.25">
      <c r="Q1732" s="22"/>
    </row>
    <row r="1733" spans="17:17" ht="15" customHeight="1" x14ac:dyDescent="1.25">
      <c r="Q1733" s="22"/>
    </row>
    <row r="1734" spans="17:17" ht="15" customHeight="1" x14ac:dyDescent="1.25">
      <c r="Q1734" s="22"/>
    </row>
    <row r="1735" spans="17:17" ht="15" customHeight="1" x14ac:dyDescent="1.25">
      <c r="Q1735" s="22"/>
    </row>
    <row r="1736" spans="17:17" ht="15" customHeight="1" x14ac:dyDescent="1.25">
      <c r="Q1736" s="22"/>
    </row>
    <row r="1737" spans="17:17" ht="15" customHeight="1" x14ac:dyDescent="1.25">
      <c r="Q1737" s="22"/>
    </row>
    <row r="1738" spans="17:17" ht="15" customHeight="1" x14ac:dyDescent="1.25">
      <c r="Q1738" s="22"/>
    </row>
    <row r="1739" spans="17:17" ht="15" customHeight="1" x14ac:dyDescent="1.25">
      <c r="Q1739" s="22"/>
    </row>
    <row r="1740" spans="17:17" ht="15" customHeight="1" x14ac:dyDescent="1.25">
      <c r="Q1740" s="22"/>
    </row>
    <row r="1741" spans="17:17" ht="15" customHeight="1" x14ac:dyDescent="1.25">
      <c r="Q1741" s="22"/>
    </row>
    <row r="1742" spans="17:17" ht="15" customHeight="1" x14ac:dyDescent="1.25">
      <c r="Q1742" s="22"/>
    </row>
    <row r="1743" spans="17:17" ht="15" customHeight="1" x14ac:dyDescent="1.25">
      <c r="Q1743" s="22"/>
    </row>
    <row r="1744" spans="17:17" ht="15" customHeight="1" x14ac:dyDescent="1.25">
      <c r="Q1744" s="22"/>
    </row>
    <row r="1745" spans="17:17" ht="15" customHeight="1" x14ac:dyDescent="1.25">
      <c r="Q1745" s="22"/>
    </row>
    <row r="1746" spans="17:17" ht="15" customHeight="1" x14ac:dyDescent="1.25">
      <c r="Q1746" s="22"/>
    </row>
    <row r="1747" spans="17:17" ht="15" customHeight="1" x14ac:dyDescent="1.25">
      <c r="Q1747" s="22"/>
    </row>
    <row r="1748" spans="17:17" ht="15" customHeight="1" x14ac:dyDescent="1.25">
      <c r="Q1748" s="22"/>
    </row>
    <row r="1749" spans="17:17" ht="15" customHeight="1" x14ac:dyDescent="1.25">
      <c r="Q1749" s="22"/>
    </row>
    <row r="1750" spans="17:17" ht="15" customHeight="1" x14ac:dyDescent="1.25">
      <c r="Q1750" s="22"/>
    </row>
    <row r="1751" spans="17:17" ht="15" customHeight="1" x14ac:dyDescent="1.25">
      <c r="Q1751" s="22"/>
    </row>
    <row r="1752" spans="17:17" ht="15" customHeight="1" x14ac:dyDescent="1.25">
      <c r="Q1752" s="22"/>
    </row>
    <row r="1753" spans="17:17" ht="15" customHeight="1" x14ac:dyDescent="1.25">
      <c r="Q1753" s="22"/>
    </row>
    <row r="1754" spans="17:17" ht="15" customHeight="1" x14ac:dyDescent="1.25">
      <c r="Q1754" s="22"/>
    </row>
    <row r="1755" spans="17:17" ht="15" customHeight="1" x14ac:dyDescent="1.25">
      <c r="Q1755" s="22"/>
    </row>
    <row r="1756" spans="17:17" ht="15" customHeight="1" x14ac:dyDescent="1.25">
      <c r="Q1756" s="22"/>
    </row>
    <row r="1757" spans="17:17" ht="15" customHeight="1" x14ac:dyDescent="1.25">
      <c r="Q1757" s="22"/>
    </row>
    <row r="1758" spans="17:17" ht="15" customHeight="1" x14ac:dyDescent="1.25">
      <c r="Q1758" s="22"/>
    </row>
    <row r="1759" spans="17:17" ht="15" customHeight="1" x14ac:dyDescent="1.25">
      <c r="Q1759" s="22"/>
    </row>
    <row r="1760" spans="17:17" ht="15" customHeight="1" x14ac:dyDescent="1.25">
      <c r="Q1760" s="22"/>
    </row>
    <row r="1761" spans="17:17" ht="15" customHeight="1" x14ac:dyDescent="1.25">
      <c r="Q1761" s="22"/>
    </row>
    <row r="1762" spans="17:17" ht="15" customHeight="1" x14ac:dyDescent="1.25">
      <c r="Q1762" s="22"/>
    </row>
    <row r="1763" spans="17:17" ht="15" customHeight="1" x14ac:dyDescent="1.25">
      <c r="Q1763" s="22"/>
    </row>
    <row r="1764" spans="17:17" ht="15" customHeight="1" x14ac:dyDescent="1.25">
      <c r="Q1764" s="22"/>
    </row>
    <row r="1765" spans="17:17" ht="15" customHeight="1" x14ac:dyDescent="1.25">
      <c r="Q1765" s="22"/>
    </row>
    <row r="1766" spans="17:17" ht="15" customHeight="1" x14ac:dyDescent="1.25">
      <c r="Q1766" s="22"/>
    </row>
    <row r="1767" spans="17:17" ht="15" customHeight="1" x14ac:dyDescent="1.25">
      <c r="Q1767" s="22"/>
    </row>
    <row r="1768" spans="17:17" ht="15" customHeight="1" x14ac:dyDescent="1.25">
      <c r="Q1768" s="22"/>
    </row>
    <row r="1769" spans="17:17" ht="15" customHeight="1" x14ac:dyDescent="1.25">
      <c r="Q1769" s="22"/>
    </row>
    <row r="1770" spans="17:17" ht="15" customHeight="1" x14ac:dyDescent="1.25">
      <c r="Q1770" s="22"/>
    </row>
    <row r="1771" spans="17:17" ht="15" customHeight="1" x14ac:dyDescent="1.25">
      <c r="Q1771" s="22"/>
    </row>
    <row r="1772" spans="17:17" ht="15" customHeight="1" x14ac:dyDescent="1.25">
      <c r="Q1772" s="22"/>
    </row>
    <row r="1773" spans="17:17" ht="15" customHeight="1" x14ac:dyDescent="1.25">
      <c r="Q1773" s="22"/>
    </row>
    <row r="1774" spans="17:17" ht="15" customHeight="1" x14ac:dyDescent="1.25">
      <c r="Q1774" s="22"/>
    </row>
    <row r="1775" spans="17:17" ht="15" customHeight="1" x14ac:dyDescent="1.25">
      <c r="Q1775" s="22"/>
    </row>
    <row r="1776" spans="17:17" ht="15" customHeight="1" x14ac:dyDescent="1.25">
      <c r="Q1776" s="22"/>
    </row>
    <row r="1777" spans="17:17" ht="15" customHeight="1" x14ac:dyDescent="1.25">
      <c r="Q1777" s="22"/>
    </row>
    <row r="1778" spans="17:17" ht="15" customHeight="1" x14ac:dyDescent="1.25">
      <c r="Q1778" s="22"/>
    </row>
    <row r="1779" spans="17:17" ht="15" customHeight="1" x14ac:dyDescent="1.25">
      <c r="Q1779" s="22"/>
    </row>
    <row r="1780" spans="17:17" ht="15" customHeight="1" x14ac:dyDescent="1.25">
      <c r="Q1780" s="22"/>
    </row>
    <row r="1781" spans="17:17" ht="15" customHeight="1" x14ac:dyDescent="1.25">
      <c r="Q1781" s="22"/>
    </row>
    <row r="1782" spans="17:17" ht="15" customHeight="1" x14ac:dyDescent="1.25">
      <c r="Q1782" s="22"/>
    </row>
    <row r="1783" spans="17:17" ht="15" customHeight="1" x14ac:dyDescent="1.25">
      <c r="Q1783" s="22"/>
    </row>
    <row r="1784" spans="17:17" ht="15" customHeight="1" x14ac:dyDescent="1.25">
      <c r="Q1784" s="22"/>
    </row>
    <row r="1785" spans="17:17" ht="15" customHeight="1" x14ac:dyDescent="1.25">
      <c r="Q1785" s="22"/>
    </row>
    <row r="1786" spans="17:17" ht="15" customHeight="1" x14ac:dyDescent="1.25">
      <c r="Q1786" s="22"/>
    </row>
    <row r="1787" spans="17:17" ht="15" customHeight="1" x14ac:dyDescent="1.25">
      <c r="Q1787" s="22"/>
    </row>
    <row r="1788" spans="17:17" ht="15" customHeight="1" x14ac:dyDescent="1.25">
      <c r="Q1788" s="22"/>
    </row>
    <row r="1789" spans="17:17" ht="15" customHeight="1" x14ac:dyDescent="1.25">
      <c r="Q1789" s="22"/>
    </row>
    <row r="1790" spans="17:17" ht="15" customHeight="1" x14ac:dyDescent="1.25">
      <c r="Q1790" s="22"/>
    </row>
    <row r="1791" spans="17:17" ht="15" customHeight="1" x14ac:dyDescent="1.25">
      <c r="Q1791" s="22"/>
    </row>
    <row r="1792" spans="17:17" ht="15" customHeight="1" x14ac:dyDescent="1.25">
      <c r="Q1792" s="22"/>
    </row>
    <row r="1793" spans="17:17" ht="15" customHeight="1" x14ac:dyDescent="1.25">
      <c r="Q1793" s="22"/>
    </row>
    <row r="1794" spans="17:17" ht="15" customHeight="1" x14ac:dyDescent="1.25">
      <c r="Q1794" s="22"/>
    </row>
    <row r="1795" spans="17:17" ht="15" customHeight="1" x14ac:dyDescent="1.25">
      <c r="Q1795" s="22"/>
    </row>
    <row r="1796" spans="17:17" ht="15" customHeight="1" x14ac:dyDescent="1.25">
      <c r="Q1796" s="22"/>
    </row>
    <row r="1797" spans="17:17" ht="15" customHeight="1" x14ac:dyDescent="1.25">
      <c r="Q1797" s="22"/>
    </row>
    <row r="1798" spans="17:17" ht="15" customHeight="1" x14ac:dyDescent="1.25">
      <c r="Q1798" s="22"/>
    </row>
    <row r="1799" spans="17:17" ht="15" customHeight="1" x14ac:dyDescent="1.25">
      <c r="Q1799" s="22"/>
    </row>
    <row r="1800" spans="17:17" ht="15" customHeight="1" x14ac:dyDescent="1.25">
      <c r="Q1800" s="22"/>
    </row>
    <row r="1801" spans="17:17" ht="15" customHeight="1" x14ac:dyDescent="1.25">
      <c r="Q1801" s="22"/>
    </row>
    <row r="1802" spans="17:17" ht="15" customHeight="1" x14ac:dyDescent="1.25">
      <c r="Q1802" s="22"/>
    </row>
    <row r="1803" spans="17:17" ht="15" customHeight="1" x14ac:dyDescent="1.25">
      <c r="Q1803" s="22"/>
    </row>
    <row r="1804" spans="17:17" ht="15" customHeight="1" x14ac:dyDescent="1.25">
      <c r="Q1804" s="22"/>
    </row>
    <row r="1805" spans="17:17" ht="15" customHeight="1" x14ac:dyDescent="1.25">
      <c r="Q1805" s="22"/>
    </row>
    <row r="1806" spans="17:17" ht="15" customHeight="1" x14ac:dyDescent="1.25">
      <c r="Q1806" s="22"/>
    </row>
    <row r="1807" spans="17:17" ht="15" customHeight="1" x14ac:dyDescent="1.25">
      <c r="Q1807" s="22"/>
    </row>
    <row r="1808" spans="17:17" ht="15" customHeight="1" x14ac:dyDescent="1.25">
      <c r="Q1808" s="22"/>
    </row>
    <row r="1809" spans="17:17" ht="15" customHeight="1" x14ac:dyDescent="1.25">
      <c r="Q1809" s="22"/>
    </row>
    <row r="1810" spans="17:17" ht="15" customHeight="1" x14ac:dyDescent="1.25">
      <c r="Q1810" s="22"/>
    </row>
    <row r="1811" spans="17:17" ht="15" customHeight="1" x14ac:dyDescent="1.25">
      <c r="Q1811" s="22"/>
    </row>
    <row r="1812" spans="17:17" x14ac:dyDescent="1.25">
      <c r="Q1812" s="22"/>
    </row>
  </sheetData>
  <mergeCells count="2085">
    <mergeCell ref="K224:K225"/>
    <mergeCell ref="L224:L225"/>
    <mergeCell ref="M224:M225"/>
    <mergeCell ref="N224:N225"/>
    <mergeCell ref="O224:O225"/>
    <mergeCell ref="P224:P225"/>
    <mergeCell ref="Q224:Q225"/>
    <mergeCell ref="D698:H698"/>
    <mergeCell ref="P273:P274"/>
    <mergeCell ref="Q273:Q274"/>
    <mergeCell ref="C565:C569"/>
    <mergeCell ref="D565:D569"/>
    <mergeCell ref="E565:E569"/>
    <mergeCell ref="F565:F569"/>
    <mergeCell ref="G565:G569"/>
    <mergeCell ref="H565:H569"/>
    <mergeCell ref="I565:I569"/>
    <mergeCell ref="J565:J569"/>
    <mergeCell ref="K567:K568"/>
    <mergeCell ref="L567:L568"/>
    <mergeCell ref="M567:M568"/>
    <mergeCell ref="N567:N568"/>
    <mergeCell ref="O567:O568"/>
    <mergeCell ref="M520:M521"/>
    <mergeCell ref="N520:N521"/>
    <mergeCell ref="O520:O521"/>
    <mergeCell ref="L562:L563"/>
    <mergeCell ref="N273:N274"/>
    <mergeCell ref="H261:H265"/>
    <mergeCell ref="H266:H270"/>
    <mergeCell ref="K525:K526"/>
    <mergeCell ref="A691:Q691"/>
    <mergeCell ref="A560:A569"/>
    <mergeCell ref="A671:A680"/>
    <mergeCell ref="B271:B275"/>
    <mergeCell ref="C271:C275"/>
    <mergeCell ref="D271:D275"/>
    <mergeCell ref="E271:E275"/>
    <mergeCell ref="F271:F275"/>
    <mergeCell ref="G271:G275"/>
    <mergeCell ref="H271:H275"/>
    <mergeCell ref="I271:I275"/>
    <mergeCell ref="J271:J275"/>
    <mergeCell ref="K273:K274"/>
    <mergeCell ref="L273:L274"/>
    <mergeCell ref="M273:M274"/>
    <mergeCell ref="M578:M579"/>
    <mergeCell ref="B661:B665"/>
    <mergeCell ref="I661:I665"/>
    <mergeCell ref="B671:B675"/>
    <mergeCell ref="C671:C675"/>
    <mergeCell ref="D671:D675"/>
    <mergeCell ref="E671:E675"/>
    <mergeCell ref="F671:F675"/>
    <mergeCell ref="G671:G675"/>
    <mergeCell ref="H671:H675"/>
    <mergeCell ref="I671:I675"/>
    <mergeCell ref="J671:J675"/>
    <mergeCell ref="L673:L674"/>
    <mergeCell ref="M673:M674"/>
    <mergeCell ref="M663:M664"/>
    <mergeCell ref="B565:B569"/>
    <mergeCell ref="A518:A522"/>
    <mergeCell ref="H276:H279"/>
    <mergeCell ref="B450:B454"/>
    <mergeCell ref="E450:E454"/>
    <mergeCell ref="F450:F454"/>
    <mergeCell ref="G450:G454"/>
    <mergeCell ref="H450:H454"/>
    <mergeCell ref="I450:I454"/>
    <mergeCell ref="E541:E542"/>
    <mergeCell ref="F541:F542"/>
    <mergeCell ref="G541:G542"/>
    <mergeCell ref="H541:H542"/>
    <mergeCell ref="G475:G479"/>
    <mergeCell ref="B518:B522"/>
    <mergeCell ref="I518:I522"/>
    <mergeCell ref="I475:I479"/>
    <mergeCell ref="J475:J479"/>
    <mergeCell ref="A410:A444"/>
    <mergeCell ref="A445:A454"/>
    <mergeCell ref="A470:A489"/>
    <mergeCell ref="A495:A504"/>
    <mergeCell ref="B475:B479"/>
    <mergeCell ref="C475:C479"/>
    <mergeCell ref="D475:D479"/>
    <mergeCell ref="H523:H527"/>
    <mergeCell ref="I523:I527"/>
    <mergeCell ref="J523:J527"/>
    <mergeCell ref="D518:D522"/>
    <mergeCell ref="E518:E522"/>
    <mergeCell ref="F518:F522"/>
    <mergeCell ref="G518:G522"/>
    <mergeCell ref="J540:J544"/>
    <mergeCell ref="E480:E484"/>
    <mergeCell ref="A686:Q686"/>
    <mergeCell ref="A687:J690"/>
    <mergeCell ref="H646:H650"/>
    <mergeCell ref="I646:I650"/>
    <mergeCell ref="B646:B650"/>
    <mergeCell ref="C646:C650"/>
    <mergeCell ref="D646:D650"/>
    <mergeCell ref="B560:B564"/>
    <mergeCell ref="C560:C564"/>
    <mergeCell ref="D560:D564"/>
    <mergeCell ref="E560:E564"/>
    <mergeCell ref="C543:C544"/>
    <mergeCell ref="D543:D544"/>
    <mergeCell ref="E543:E544"/>
    <mergeCell ref="F543:F544"/>
    <mergeCell ref="F646:F650"/>
    <mergeCell ref="G646:G650"/>
    <mergeCell ref="Q643:Q644"/>
    <mergeCell ref="D545:D549"/>
    <mergeCell ref="E545:E549"/>
    <mergeCell ref="O648:O649"/>
    <mergeCell ref="P648:P649"/>
    <mergeCell ref="G560:G564"/>
    <mergeCell ref="H560:H564"/>
    <mergeCell ref="I560:I564"/>
    <mergeCell ref="J560:J564"/>
    <mergeCell ref="O562:O563"/>
    <mergeCell ref="P562:P563"/>
    <mergeCell ref="Q562:Q563"/>
    <mergeCell ref="P557:P558"/>
    <mergeCell ref="Q557:Q558"/>
    <mergeCell ref="P567:P568"/>
    <mergeCell ref="A180:A231"/>
    <mergeCell ref="J242:J245"/>
    <mergeCell ref="B242:B245"/>
    <mergeCell ref="C242:C245"/>
    <mergeCell ref="D242:D245"/>
    <mergeCell ref="E242:E245"/>
    <mergeCell ref="F242:F245"/>
    <mergeCell ref="G242:G245"/>
    <mergeCell ref="H242:H245"/>
    <mergeCell ref="I242:I245"/>
    <mergeCell ref="A237:A245"/>
    <mergeCell ref="A287:A297"/>
    <mergeCell ref="L287:L288"/>
    <mergeCell ref="M287:M288"/>
    <mergeCell ref="A523:A527"/>
    <mergeCell ref="A326:A335"/>
    <mergeCell ref="B112:B116"/>
    <mergeCell ref="C112:C116"/>
    <mergeCell ref="D112:D116"/>
    <mergeCell ref="E112:E116"/>
    <mergeCell ref="F112:F116"/>
    <mergeCell ref="H518:H522"/>
    <mergeCell ref="C518:C522"/>
    <mergeCell ref="B523:B527"/>
    <mergeCell ref="C523:C527"/>
    <mergeCell ref="D523:D527"/>
    <mergeCell ref="E523:E527"/>
    <mergeCell ref="F523:F527"/>
    <mergeCell ref="G523:G527"/>
    <mergeCell ref="E475:E479"/>
    <mergeCell ref="F475:F479"/>
    <mergeCell ref="B445:B449"/>
    <mergeCell ref="C101:C104"/>
    <mergeCell ref="D101:D104"/>
    <mergeCell ref="E101:E104"/>
    <mergeCell ref="F101:F104"/>
    <mergeCell ref="G101:G104"/>
    <mergeCell ref="H101:H104"/>
    <mergeCell ref="I101:I104"/>
    <mergeCell ref="J101:J104"/>
    <mergeCell ref="J73:J76"/>
    <mergeCell ref="B77:B80"/>
    <mergeCell ref="C77:C80"/>
    <mergeCell ref="D77:D80"/>
    <mergeCell ref="G81:G84"/>
    <mergeCell ref="B93:B96"/>
    <mergeCell ref="E93:E96"/>
    <mergeCell ref="F93:F96"/>
    <mergeCell ref="G93:G96"/>
    <mergeCell ref="H93:H96"/>
    <mergeCell ref="I93:I96"/>
    <mergeCell ref="J93:J96"/>
    <mergeCell ref="G85:G88"/>
    <mergeCell ref="H85:H88"/>
    <mergeCell ref="J77:J80"/>
    <mergeCell ref="H73:H76"/>
    <mergeCell ref="J89:J92"/>
    <mergeCell ref="D85:D88"/>
    <mergeCell ref="E85:E88"/>
    <mergeCell ref="F85:F88"/>
    <mergeCell ref="F81:F84"/>
    <mergeCell ref="A93:A104"/>
    <mergeCell ref="H117:H121"/>
    <mergeCell ref="H128:H132"/>
    <mergeCell ref="H149:H153"/>
    <mergeCell ref="B232:B236"/>
    <mergeCell ref="C232:C236"/>
    <mergeCell ref="B128:B132"/>
    <mergeCell ref="C128:C132"/>
    <mergeCell ref="D128:D132"/>
    <mergeCell ref="E128:E132"/>
    <mergeCell ref="F128:F132"/>
    <mergeCell ref="C147:C148"/>
    <mergeCell ref="D154:D158"/>
    <mergeCell ref="D216:D221"/>
    <mergeCell ref="E216:E221"/>
    <mergeCell ref="F216:F221"/>
    <mergeCell ref="G216:G221"/>
    <mergeCell ref="B227:B231"/>
    <mergeCell ref="C227:C231"/>
    <mergeCell ref="D232:D236"/>
    <mergeCell ref="E232:E236"/>
    <mergeCell ref="H112:H116"/>
    <mergeCell ref="D173:D177"/>
    <mergeCell ref="E173:E177"/>
    <mergeCell ref="F173:F177"/>
    <mergeCell ref="G173:G177"/>
    <mergeCell ref="D180:D184"/>
    <mergeCell ref="E180:E184"/>
    <mergeCell ref="F180:F184"/>
    <mergeCell ref="G180:G184"/>
    <mergeCell ref="I206:I210"/>
    <mergeCell ref="A168:A177"/>
    <mergeCell ref="H222:H226"/>
    <mergeCell ref="I222:I226"/>
    <mergeCell ref="J222:J226"/>
    <mergeCell ref="A25:A36"/>
    <mergeCell ref="A8:A24"/>
    <mergeCell ref="E37:E40"/>
    <mergeCell ref="F37:F40"/>
    <mergeCell ref="E77:E80"/>
    <mergeCell ref="F77:F80"/>
    <mergeCell ref="G77:G80"/>
    <mergeCell ref="H77:H80"/>
    <mergeCell ref="I77:I80"/>
    <mergeCell ref="C93:C96"/>
    <mergeCell ref="D93:D96"/>
    <mergeCell ref="A73:A76"/>
    <mergeCell ref="B73:B76"/>
    <mergeCell ref="C73:C76"/>
    <mergeCell ref="D73:D76"/>
    <mergeCell ref="E73:E76"/>
    <mergeCell ref="I73:I76"/>
    <mergeCell ref="B8:B12"/>
    <mergeCell ref="C8:C12"/>
    <mergeCell ref="H25:H28"/>
    <mergeCell ref="D8:D12"/>
    <mergeCell ref="E8:E12"/>
    <mergeCell ref="F8:F12"/>
    <mergeCell ref="G8:G12"/>
    <mergeCell ref="A65:A72"/>
    <mergeCell ref="A49:A60"/>
    <mergeCell ref="D65:D68"/>
    <mergeCell ref="B63:B64"/>
    <mergeCell ref="I69:I72"/>
    <mergeCell ref="F69:F72"/>
    <mergeCell ref="G69:G72"/>
    <mergeCell ref="H69:H72"/>
    <mergeCell ref="B49:B52"/>
    <mergeCell ref="C49:C52"/>
    <mergeCell ref="I53:I56"/>
    <mergeCell ref="J53:J56"/>
    <mergeCell ref="B57:B60"/>
    <mergeCell ref="C57:C60"/>
    <mergeCell ref="D57:D60"/>
    <mergeCell ref="E57:E60"/>
    <mergeCell ref="F57:F60"/>
    <mergeCell ref="G57:G60"/>
    <mergeCell ref="H57:H60"/>
    <mergeCell ref="I57:I60"/>
    <mergeCell ref="J57:J60"/>
    <mergeCell ref="E49:E52"/>
    <mergeCell ref="I49:I52"/>
    <mergeCell ref="B65:B68"/>
    <mergeCell ref="C65:C68"/>
    <mergeCell ref="E65:E68"/>
    <mergeCell ref="F65:F68"/>
    <mergeCell ref="J69:J72"/>
    <mergeCell ref="J49:J52"/>
    <mergeCell ref="D25:D28"/>
    <mergeCell ref="E25:E28"/>
    <mergeCell ref="H29:H32"/>
    <mergeCell ref="B33:B36"/>
    <mergeCell ref="C33:C36"/>
    <mergeCell ref="D33:D36"/>
    <mergeCell ref="E33:E36"/>
    <mergeCell ref="F33:F36"/>
    <mergeCell ref="H53:H56"/>
    <mergeCell ref="C45:C48"/>
    <mergeCell ref="D45:D48"/>
    <mergeCell ref="E45:E48"/>
    <mergeCell ref="B53:B56"/>
    <mergeCell ref="B45:B48"/>
    <mergeCell ref="G49:G52"/>
    <mergeCell ref="H49:H52"/>
    <mergeCell ref="F49:F52"/>
    <mergeCell ref="Q10:Q11"/>
    <mergeCell ref="B41:B44"/>
    <mergeCell ref="C41:C44"/>
    <mergeCell ref="D41:D44"/>
    <mergeCell ref="E41:E44"/>
    <mergeCell ref="F41:F44"/>
    <mergeCell ref="G41:G44"/>
    <mergeCell ref="H41:H44"/>
    <mergeCell ref="K10:K11"/>
    <mergeCell ref="L10:L11"/>
    <mergeCell ref="B29:B32"/>
    <mergeCell ref="C29:C32"/>
    <mergeCell ref="D29:D32"/>
    <mergeCell ref="E29:E32"/>
    <mergeCell ref="F29:F32"/>
    <mergeCell ref="G29:G32"/>
    <mergeCell ref="J13:J16"/>
    <mergeCell ref="I17:I20"/>
    <mergeCell ref="J17:J20"/>
    <mergeCell ref="I21:I24"/>
    <mergeCell ref="J21:J24"/>
    <mergeCell ref="E22:E23"/>
    <mergeCell ref="F22:F23"/>
    <mergeCell ref="G22:G23"/>
    <mergeCell ref="H22:H23"/>
    <mergeCell ref="E13:E14"/>
    <mergeCell ref="F13:F14"/>
    <mergeCell ref="I37:I40"/>
    <mergeCell ref="J37:J40"/>
    <mergeCell ref="B37:B40"/>
    <mergeCell ref="H13:H14"/>
    <mergeCell ref="F25:F28"/>
    <mergeCell ref="H8:H12"/>
    <mergeCell ref="D13:D14"/>
    <mergeCell ref="I13:I16"/>
    <mergeCell ref="C17:C20"/>
    <mergeCell ref="D17:D20"/>
    <mergeCell ref="B22:B23"/>
    <mergeCell ref="I41:I44"/>
    <mergeCell ref="C37:C40"/>
    <mergeCell ref="D37:D40"/>
    <mergeCell ref="I25:I28"/>
    <mergeCell ref="B69:B72"/>
    <mergeCell ref="C69:C72"/>
    <mergeCell ref="D69:D72"/>
    <mergeCell ref="E69:E72"/>
    <mergeCell ref="C53:C56"/>
    <mergeCell ref="D53:D56"/>
    <mergeCell ref="E53:E56"/>
    <mergeCell ref="F53:F56"/>
    <mergeCell ref="B17:B20"/>
    <mergeCell ref="C25:C28"/>
    <mergeCell ref="D49:D52"/>
    <mergeCell ref="G65:G68"/>
    <mergeCell ref="H65:H68"/>
    <mergeCell ref="I65:I68"/>
    <mergeCell ref="G17:G20"/>
    <mergeCell ref="H17:H20"/>
    <mergeCell ref="C22:C23"/>
    <mergeCell ref="D22:D23"/>
    <mergeCell ref="G37:G40"/>
    <mergeCell ref="G13:G14"/>
    <mergeCell ref="I8:I12"/>
    <mergeCell ref="E17:E20"/>
    <mergeCell ref="Q567:Q568"/>
    <mergeCell ref="F560:F564"/>
    <mergeCell ref="C596:C600"/>
    <mergeCell ref="N673:N674"/>
    <mergeCell ref="O673:O674"/>
    <mergeCell ref="P673:P674"/>
    <mergeCell ref="I666:I670"/>
    <mergeCell ref="J666:J670"/>
    <mergeCell ref="K668:K669"/>
    <mergeCell ref="L668:L669"/>
    <mergeCell ref="M668:M669"/>
    <mergeCell ref="N668:N669"/>
    <mergeCell ref="O668:O669"/>
    <mergeCell ref="P668:P669"/>
    <mergeCell ref="K673:K674"/>
    <mergeCell ref="Q668:Q669"/>
    <mergeCell ref="M658:M659"/>
    <mergeCell ref="N658:N659"/>
    <mergeCell ref="O658:O659"/>
    <mergeCell ref="P658:P659"/>
    <mergeCell ref="C661:C665"/>
    <mergeCell ref="D661:D665"/>
    <mergeCell ref="E661:E665"/>
    <mergeCell ref="F661:F665"/>
    <mergeCell ref="G661:G665"/>
    <mergeCell ref="H661:H665"/>
    <mergeCell ref="M562:M563"/>
    <mergeCell ref="K562:K563"/>
    <mergeCell ref="N562:N563"/>
    <mergeCell ref="Q618:Q619"/>
    <mergeCell ref="I611:I615"/>
    <mergeCell ref="J611:J615"/>
    <mergeCell ref="B656:B660"/>
    <mergeCell ref="C656:C660"/>
    <mergeCell ref="D656:D660"/>
    <mergeCell ref="E656:E660"/>
    <mergeCell ref="F656:F660"/>
    <mergeCell ref="G656:G660"/>
    <mergeCell ref="H656:H660"/>
    <mergeCell ref="I656:I660"/>
    <mergeCell ref="J656:J660"/>
    <mergeCell ref="K658:K659"/>
    <mergeCell ref="L658:L659"/>
    <mergeCell ref="J646:J650"/>
    <mergeCell ref="K648:K649"/>
    <mergeCell ref="L648:L649"/>
    <mergeCell ref="M648:M649"/>
    <mergeCell ref="N648:N649"/>
    <mergeCell ref="J661:J665"/>
    <mergeCell ref="K663:K664"/>
    <mergeCell ref="L663:L664"/>
    <mergeCell ref="N663:N664"/>
    <mergeCell ref="E646:E650"/>
    <mergeCell ref="J676:J680"/>
    <mergeCell ref="K678:K679"/>
    <mergeCell ref="L678:L679"/>
    <mergeCell ref="M678:M679"/>
    <mergeCell ref="N678:N679"/>
    <mergeCell ref="O678:O679"/>
    <mergeCell ref="P678:P679"/>
    <mergeCell ref="Q678:Q679"/>
    <mergeCell ref="O683:O684"/>
    <mergeCell ref="P683:P684"/>
    <mergeCell ref="K613:K614"/>
    <mergeCell ref="L613:L614"/>
    <mergeCell ref="M613:M614"/>
    <mergeCell ref="N613:N614"/>
    <mergeCell ref="O613:O614"/>
    <mergeCell ref="P613:P614"/>
    <mergeCell ref="Q613:Q614"/>
    <mergeCell ref="P663:P664"/>
    <mergeCell ref="Q663:Q664"/>
    <mergeCell ref="Q658:Q659"/>
    <mergeCell ref="O663:O664"/>
    <mergeCell ref="A681:A685"/>
    <mergeCell ref="B681:B685"/>
    <mergeCell ref="C681:C685"/>
    <mergeCell ref="D681:D685"/>
    <mergeCell ref="E681:E685"/>
    <mergeCell ref="F681:F685"/>
    <mergeCell ref="G681:G685"/>
    <mergeCell ref="H681:H685"/>
    <mergeCell ref="I681:I685"/>
    <mergeCell ref="J681:J685"/>
    <mergeCell ref="K683:K684"/>
    <mergeCell ref="L683:L684"/>
    <mergeCell ref="M683:M684"/>
    <mergeCell ref="N683:N684"/>
    <mergeCell ref="Q673:Q674"/>
    <mergeCell ref="A666:A670"/>
    <mergeCell ref="B666:B670"/>
    <mergeCell ref="C666:C670"/>
    <mergeCell ref="D666:D670"/>
    <mergeCell ref="E666:E670"/>
    <mergeCell ref="F666:F670"/>
    <mergeCell ref="G666:G670"/>
    <mergeCell ref="H666:H670"/>
    <mergeCell ref="Q683:Q684"/>
    <mergeCell ref="B676:B680"/>
    <mergeCell ref="C676:C680"/>
    <mergeCell ref="D676:D680"/>
    <mergeCell ref="E676:E680"/>
    <mergeCell ref="F676:F680"/>
    <mergeCell ref="G676:G680"/>
    <mergeCell ref="H676:H680"/>
    <mergeCell ref="I676:I680"/>
    <mergeCell ref="A626:A665"/>
    <mergeCell ref="B651:B655"/>
    <mergeCell ref="C651:C655"/>
    <mergeCell ref="D651:D655"/>
    <mergeCell ref="E651:E655"/>
    <mergeCell ref="F651:F655"/>
    <mergeCell ref="G651:G655"/>
    <mergeCell ref="H651:H655"/>
    <mergeCell ref="I651:I655"/>
    <mergeCell ref="J651:J655"/>
    <mergeCell ref="K653:K654"/>
    <mergeCell ref="L653:L654"/>
    <mergeCell ref="M653:M654"/>
    <mergeCell ref="N653:N654"/>
    <mergeCell ref="O653:O654"/>
    <mergeCell ref="P653:P654"/>
    <mergeCell ref="Q653:Q654"/>
    <mergeCell ref="B641:B645"/>
    <mergeCell ref="C641:C645"/>
    <mergeCell ref="D641:D645"/>
    <mergeCell ref="E641:E645"/>
    <mergeCell ref="F641:F645"/>
    <mergeCell ref="G641:G645"/>
    <mergeCell ref="H641:H645"/>
    <mergeCell ref="I641:I645"/>
    <mergeCell ref="J641:J645"/>
    <mergeCell ref="K643:K644"/>
    <mergeCell ref="L643:L644"/>
    <mergeCell ref="M643:M644"/>
    <mergeCell ref="N643:N644"/>
    <mergeCell ref="O643:O644"/>
    <mergeCell ref="P643:P644"/>
    <mergeCell ref="Q648:Q649"/>
    <mergeCell ref="B636:B640"/>
    <mergeCell ref="C636:C640"/>
    <mergeCell ref="D636:D640"/>
    <mergeCell ref="E636:E640"/>
    <mergeCell ref="F636:F640"/>
    <mergeCell ref="G636:G640"/>
    <mergeCell ref="H636:H640"/>
    <mergeCell ref="I636:I640"/>
    <mergeCell ref="J636:J640"/>
    <mergeCell ref="K638:K639"/>
    <mergeCell ref="L638:L639"/>
    <mergeCell ref="M638:M639"/>
    <mergeCell ref="N638:N639"/>
    <mergeCell ref="O638:O639"/>
    <mergeCell ref="P638:P639"/>
    <mergeCell ref="Q638:Q639"/>
    <mergeCell ref="B631:B635"/>
    <mergeCell ref="C631:C635"/>
    <mergeCell ref="D631:D635"/>
    <mergeCell ref="E631:E635"/>
    <mergeCell ref="F631:F635"/>
    <mergeCell ref="G631:G635"/>
    <mergeCell ref="H631:H635"/>
    <mergeCell ref="I631:I635"/>
    <mergeCell ref="J631:J635"/>
    <mergeCell ref="K633:K634"/>
    <mergeCell ref="L633:L634"/>
    <mergeCell ref="M633:M634"/>
    <mergeCell ref="N633:N634"/>
    <mergeCell ref="O633:O634"/>
    <mergeCell ref="P633:P634"/>
    <mergeCell ref="Q633:Q634"/>
    <mergeCell ref="B626:B630"/>
    <mergeCell ref="C626:C630"/>
    <mergeCell ref="D626:D630"/>
    <mergeCell ref="E626:E630"/>
    <mergeCell ref="F626:F630"/>
    <mergeCell ref="G626:G630"/>
    <mergeCell ref="H626:H630"/>
    <mergeCell ref="I626:I630"/>
    <mergeCell ref="J626:J630"/>
    <mergeCell ref="K628:K629"/>
    <mergeCell ref="L628:L629"/>
    <mergeCell ref="M628:M629"/>
    <mergeCell ref="N628:N629"/>
    <mergeCell ref="O628:O629"/>
    <mergeCell ref="P628:P629"/>
    <mergeCell ref="Q628:Q629"/>
    <mergeCell ref="B621:B625"/>
    <mergeCell ref="C621:C625"/>
    <mergeCell ref="D621:D625"/>
    <mergeCell ref="E621:E625"/>
    <mergeCell ref="F621:F625"/>
    <mergeCell ref="G621:G625"/>
    <mergeCell ref="H621:H625"/>
    <mergeCell ref="I621:I625"/>
    <mergeCell ref="J621:J625"/>
    <mergeCell ref="K623:K624"/>
    <mergeCell ref="L623:L624"/>
    <mergeCell ref="M623:M624"/>
    <mergeCell ref="N623:N624"/>
    <mergeCell ref="O623:O624"/>
    <mergeCell ref="P623:P624"/>
    <mergeCell ref="Q623:Q624"/>
    <mergeCell ref="A611:A625"/>
    <mergeCell ref="B616:B620"/>
    <mergeCell ref="C616:C620"/>
    <mergeCell ref="D616:D620"/>
    <mergeCell ref="E616:E620"/>
    <mergeCell ref="F616:F620"/>
    <mergeCell ref="G616:G620"/>
    <mergeCell ref="H616:H620"/>
    <mergeCell ref="I616:I620"/>
    <mergeCell ref="J616:J620"/>
    <mergeCell ref="K618:K619"/>
    <mergeCell ref="L618:L619"/>
    <mergeCell ref="M618:M619"/>
    <mergeCell ref="N618:N619"/>
    <mergeCell ref="O618:O619"/>
    <mergeCell ref="P618:P619"/>
    <mergeCell ref="Q525:Q526"/>
    <mergeCell ref="B612:B613"/>
    <mergeCell ref="B614:B615"/>
    <mergeCell ref="C612:C613"/>
    <mergeCell ref="D612:D613"/>
    <mergeCell ref="E612:E613"/>
    <mergeCell ref="F612:F613"/>
    <mergeCell ref="G612:G613"/>
    <mergeCell ref="H612:H613"/>
    <mergeCell ref="C614:C615"/>
    <mergeCell ref="D614:D615"/>
    <mergeCell ref="E614:E615"/>
    <mergeCell ref="F614:F615"/>
    <mergeCell ref="G614:G615"/>
    <mergeCell ref="H614:H615"/>
    <mergeCell ref="N532:N533"/>
    <mergeCell ref="L525:L526"/>
    <mergeCell ref="M525:M526"/>
    <mergeCell ref="N525:N526"/>
    <mergeCell ref="O525:O526"/>
    <mergeCell ref="P525:P526"/>
    <mergeCell ref="B545:B549"/>
    <mergeCell ref="C545:C549"/>
    <mergeCell ref="C541:C542"/>
    <mergeCell ref="D541:D542"/>
    <mergeCell ref="L536:L537"/>
    <mergeCell ref="M536:M537"/>
    <mergeCell ref="N536:N537"/>
    <mergeCell ref="O536:O537"/>
    <mergeCell ref="P536:P537"/>
    <mergeCell ref="G543:G544"/>
    <mergeCell ref="I540:I544"/>
    <mergeCell ref="B543:B544"/>
    <mergeCell ref="B541:B542"/>
    <mergeCell ref="J518:J522"/>
    <mergeCell ref="K520:K521"/>
    <mergeCell ref="L520:L521"/>
    <mergeCell ref="C528:C533"/>
    <mergeCell ref="D528:D533"/>
    <mergeCell ref="E528:E533"/>
    <mergeCell ref="F528:F533"/>
    <mergeCell ref="A505:A512"/>
    <mergeCell ref="B505:B512"/>
    <mergeCell ref="C505:C512"/>
    <mergeCell ref="D505:D512"/>
    <mergeCell ref="E505:E512"/>
    <mergeCell ref="F505:F512"/>
    <mergeCell ref="G505:G512"/>
    <mergeCell ref="H505:H512"/>
    <mergeCell ref="I505:I512"/>
    <mergeCell ref="J505:J512"/>
    <mergeCell ref="K511:K512"/>
    <mergeCell ref="K509:K510"/>
    <mergeCell ref="K506:K508"/>
    <mergeCell ref="L506:L508"/>
    <mergeCell ref="H528:H533"/>
    <mergeCell ref="I528:I533"/>
    <mergeCell ref="J528:J533"/>
    <mergeCell ref="K530:K531"/>
    <mergeCell ref="L530:L531"/>
    <mergeCell ref="H543:H544"/>
    <mergeCell ref="A534:A544"/>
    <mergeCell ref="P520:P521"/>
    <mergeCell ref="Q520:Q521"/>
    <mergeCell ref="A513:A517"/>
    <mergeCell ref="B513:B517"/>
    <mergeCell ref="C513:C517"/>
    <mergeCell ref="D513:D517"/>
    <mergeCell ref="E513:E517"/>
    <mergeCell ref="F513:F517"/>
    <mergeCell ref="G513:G517"/>
    <mergeCell ref="H513:H517"/>
    <mergeCell ref="I513:I517"/>
    <mergeCell ref="J513:J517"/>
    <mergeCell ref="K515:K516"/>
    <mergeCell ref="L515:L516"/>
    <mergeCell ref="M515:M516"/>
    <mergeCell ref="N515:N516"/>
    <mergeCell ref="O515:O516"/>
    <mergeCell ref="P515:P516"/>
    <mergeCell ref="Q515:Q516"/>
    <mergeCell ref="M506:M508"/>
    <mergeCell ref="N506:N508"/>
    <mergeCell ref="O506:O508"/>
    <mergeCell ref="P506:P508"/>
    <mergeCell ref="Q506:Q508"/>
    <mergeCell ref="L509:L510"/>
    <mergeCell ref="M509:M510"/>
    <mergeCell ref="N509:N510"/>
    <mergeCell ref="O509:O510"/>
    <mergeCell ref="P509:P510"/>
    <mergeCell ref="Q509:Q510"/>
    <mergeCell ref="L511:L512"/>
    <mergeCell ref="M511:M512"/>
    <mergeCell ref="N511:N512"/>
    <mergeCell ref="O511:O512"/>
    <mergeCell ref="P511:P512"/>
    <mergeCell ref="Q511:Q512"/>
    <mergeCell ref="B500:B504"/>
    <mergeCell ref="C500:C504"/>
    <mergeCell ref="D500:D504"/>
    <mergeCell ref="E500:E504"/>
    <mergeCell ref="F500:F504"/>
    <mergeCell ref="G500:G504"/>
    <mergeCell ref="H500:H504"/>
    <mergeCell ref="I500:I504"/>
    <mergeCell ref="J500:J504"/>
    <mergeCell ref="L501:L502"/>
    <mergeCell ref="K502:K503"/>
    <mergeCell ref="B495:B499"/>
    <mergeCell ref="C495:C499"/>
    <mergeCell ref="D495:D499"/>
    <mergeCell ref="E495:E499"/>
    <mergeCell ref="F495:F499"/>
    <mergeCell ref="G495:G499"/>
    <mergeCell ref="H495:H499"/>
    <mergeCell ref="I495:I499"/>
    <mergeCell ref="J495:J499"/>
    <mergeCell ref="L496:L497"/>
    <mergeCell ref="K497:K498"/>
    <mergeCell ref="F480:F484"/>
    <mergeCell ref="G480:G484"/>
    <mergeCell ref="H480:H484"/>
    <mergeCell ref="I480:I484"/>
    <mergeCell ref="J480:J484"/>
    <mergeCell ref="L481:L482"/>
    <mergeCell ref="L456:L457"/>
    <mergeCell ref="M481:M482"/>
    <mergeCell ref="N481:N482"/>
    <mergeCell ref="O481:O482"/>
    <mergeCell ref="P481:P482"/>
    <mergeCell ref="Q481:Q482"/>
    <mergeCell ref="K482:K483"/>
    <mergeCell ref="A490:A494"/>
    <mergeCell ref="B490:B494"/>
    <mergeCell ref="C490:C494"/>
    <mergeCell ref="D490:D494"/>
    <mergeCell ref="E490:E494"/>
    <mergeCell ref="F490:F494"/>
    <mergeCell ref="G490:G494"/>
    <mergeCell ref="H490:H494"/>
    <mergeCell ref="I490:I494"/>
    <mergeCell ref="J490:J494"/>
    <mergeCell ref="L491:L492"/>
    <mergeCell ref="K492:K493"/>
    <mergeCell ref="B485:B489"/>
    <mergeCell ref="C485:C489"/>
    <mergeCell ref="D485:D489"/>
    <mergeCell ref="E485:E489"/>
    <mergeCell ref="F485:F489"/>
    <mergeCell ref="G485:G489"/>
    <mergeCell ref="H485:H489"/>
    <mergeCell ref="I485:I489"/>
    <mergeCell ref="J485:J489"/>
    <mergeCell ref="K487:K488"/>
    <mergeCell ref="B480:B484"/>
    <mergeCell ref="C480:C484"/>
    <mergeCell ref="D480:D484"/>
    <mergeCell ref="J450:J454"/>
    <mergeCell ref="K457:K458"/>
    <mergeCell ref="B470:B474"/>
    <mergeCell ref="C470:C474"/>
    <mergeCell ref="D470:D474"/>
    <mergeCell ref="E470:E474"/>
    <mergeCell ref="F470:F474"/>
    <mergeCell ref="G470:G474"/>
    <mergeCell ref="H470:H474"/>
    <mergeCell ref="I470:I474"/>
    <mergeCell ref="J470:J474"/>
    <mergeCell ref="K472:K473"/>
    <mergeCell ref="B460:B464"/>
    <mergeCell ref="C460:C464"/>
    <mergeCell ref="D460:D464"/>
    <mergeCell ref="C455:C459"/>
    <mergeCell ref="D455:D459"/>
    <mergeCell ref="E455:E459"/>
    <mergeCell ref="F455:F459"/>
    <mergeCell ref="G455:G459"/>
    <mergeCell ref="H455:H459"/>
    <mergeCell ref="I455:I459"/>
    <mergeCell ref="J455:J459"/>
    <mergeCell ref="B455:B459"/>
    <mergeCell ref="H475:H479"/>
    <mergeCell ref="K477:K478"/>
    <mergeCell ref="L451:L452"/>
    <mergeCell ref="C450:C454"/>
    <mergeCell ref="D450:D454"/>
    <mergeCell ref="B429:B433"/>
    <mergeCell ref="H404:H408"/>
    <mergeCell ref="D404:D408"/>
    <mergeCell ref="A389:A408"/>
    <mergeCell ref="K462:K463"/>
    <mergeCell ref="K447:K448"/>
    <mergeCell ref="J445:J449"/>
    <mergeCell ref="C445:C449"/>
    <mergeCell ref="D445:D449"/>
    <mergeCell ref="E445:E449"/>
    <mergeCell ref="F445:F449"/>
    <mergeCell ref="G445:G449"/>
    <mergeCell ref="H445:H449"/>
    <mergeCell ref="H415:H419"/>
    <mergeCell ref="H420:H424"/>
    <mergeCell ref="H425:H428"/>
    <mergeCell ref="I445:I449"/>
    <mergeCell ref="I415:I419"/>
    <mergeCell ref="I439:I444"/>
    <mergeCell ref="J439:J444"/>
    <mergeCell ref="I425:I428"/>
    <mergeCell ref="E460:E464"/>
    <mergeCell ref="F460:F464"/>
    <mergeCell ref="G460:G464"/>
    <mergeCell ref="H460:H464"/>
    <mergeCell ref="I460:I464"/>
    <mergeCell ref="J460:J464"/>
    <mergeCell ref="E439:E444"/>
    <mergeCell ref="K436:K437"/>
    <mergeCell ref="D246:D250"/>
    <mergeCell ref="E246:E250"/>
    <mergeCell ref="F246:F250"/>
    <mergeCell ref="G246:G250"/>
    <mergeCell ref="D251:D255"/>
    <mergeCell ref="F237:F241"/>
    <mergeCell ref="G237:G241"/>
    <mergeCell ref="H282:H286"/>
    <mergeCell ref="E251:E255"/>
    <mergeCell ref="F251:F255"/>
    <mergeCell ref="C394:C398"/>
    <mergeCell ref="D394:D398"/>
    <mergeCell ref="E394:E398"/>
    <mergeCell ref="F227:F231"/>
    <mergeCell ref="D256:D260"/>
    <mergeCell ref="G373:G377"/>
    <mergeCell ref="F211:F215"/>
    <mergeCell ref="G211:G215"/>
    <mergeCell ref="F282:F286"/>
    <mergeCell ref="A336:Q336"/>
    <mergeCell ref="I373:I377"/>
    <mergeCell ref="A311:A325"/>
    <mergeCell ref="I383:I388"/>
    <mergeCell ref="D368:D372"/>
    <mergeCell ref="A348:A352"/>
    <mergeCell ref="A353:A357"/>
    <mergeCell ref="A358:A372"/>
    <mergeCell ref="B326:B330"/>
    <mergeCell ref="C326:C330"/>
    <mergeCell ref="D326:D330"/>
    <mergeCell ref="E326:E330"/>
    <mergeCell ref="F326:F330"/>
    <mergeCell ref="J25:J28"/>
    <mergeCell ref="I29:I32"/>
    <mergeCell ref="J29:J32"/>
    <mergeCell ref="I33:I36"/>
    <mergeCell ref="J33:J36"/>
    <mergeCell ref="H429:H433"/>
    <mergeCell ref="B410:B414"/>
    <mergeCell ref="H379:H382"/>
    <mergeCell ref="G25:G28"/>
    <mergeCell ref="Q451:Q452"/>
    <mergeCell ref="K452:K453"/>
    <mergeCell ref="L406:L407"/>
    <mergeCell ref="M406:M407"/>
    <mergeCell ref="N406:N407"/>
    <mergeCell ref="O406:O407"/>
    <mergeCell ref="N451:N452"/>
    <mergeCell ref="O451:O452"/>
    <mergeCell ref="P451:P452"/>
    <mergeCell ref="C425:C428"/>
    <mergeCell ref="F429:F433"/>
    <mergeCell ref="J404:J408"/>
    <mergeCell ref="C429:C433"/>
    <mergeCell ref="D429:D433"/>
    <mergeCell ref="H434:H438"/>
    <mergeCell ref="H439:H444"/>
    <mergeCell ref="D439:D444"/>
    <mergeCell ref="G425:G428"/>
    <mergeCell ref="C404:C408"/>
    <mergeCell ref="Q436:Q437"/>
    <mergeCell ref="K412:K413"/>
    <mergeCell ref="K417:K418"/>
    <mergeCell ref="M436:M437"/>
    <mergeCell ref="M451:M452"/>
    <mergeCell ref="F439:F444"/>
    <mergeCell ref="G439:G444"/>
    <mergeCell ref="C399:C403"/>
    <mergeCell ref="Q417:Q418"/>
    <mergeCell ref="L422:L423"/>
    <mergeCell ref="J425:J428"/>
    <mergeCell ref="I429:I433"/>
    <mergeCell ref="K441:K442"/>
    <mergeCell ref="C434:C438"/>
    <mergeCell ref="D434:D438"/>
    <mergeCell ref="E434:E438"/>
    <mergeCell ref="F434:F438"/>
    <mergeCell ref="H383:H388"/>
    <mergeCell ref="D425:D428"/>
    <mergeCell ref="E425:E428"/>
    <mergeCell ref="F425:F428"/>
    <mergeCell ref="I404:I408"/>
    <mergeCell ref="H394:H398"/>
    <mergeCell ref="H399:H403"/>
    <mergeCell ref="G434:G438"/>
    <mergeCell ref="E415:E419"/>
    <mergeCell ref="F415:F419"/>
    <mergeCell ref="G415:G419"/>
    <mergeCell ref="C415:C419"/>
    <mergeCell ref="D415:D419"/>
    <mergeCell ref="H410:H414"/>
    <mergeCell ref="E429:E433"/>
    <mergeCell ref="G429:G433"/>
    <mergeCell ref="G394:G398"/>
    <mergeCell ref="G410:G414"/>
    <mergeCell ref="L436:L437"/>
    <mergeCell ref="I434:I438"/>
    <mergeCell ref="J434:J438"/>
    <mergeCell ref="C1:H2"/>
    <mergeCell ref="B4:B5"/>
    <mergeCell ref="C4:H4"/>
    <mergeCell ref="A178:Q179"/>
    <mergeCell ref="A122:A148"/>
    <mergeCell ref="A149:A163"/>
    <mergeCell ref="H298:H301"/>
    <mergeCell ref="H307:H310"/>
    <mergeCell ref="H311:H315"/>
    <mergeCell ref="H316:H320"/>
    <mergeCell ref="H321:H325"/>
    <mergeCell ref="H246:H250"/>
    <mergeCell ref="H251:H255"/>
    <mergeCell ref="H256:H260"/>
    <mergeCell ref="B321:B325"/>
    <mergeCell ref="C321:C325"/>
    <mergeCell ref="G316:G320"/>
    <mergeCell ref="G321:G325"/>
    <mergeCell ref="H232:H236"/>
    <mergeCell ref="H180:H184"/>
    <mergeCell ref="H206:H210"/>
    <mergeCell ref="H211:H215"/>
    <mergeCell ref="J41:J44"/>
    <mergeCell ref="H37:H40"/>
    <mergeCell ref="F73:F76"/>
    <mergeCell ref="G73:G76"/>
    <mergeCell ref="B13:B14"/>
    <mergeCell ref="C13:C14"/>
    <mergeCell ref="J8:J12"/>
    <mergeCell ref="J65:J68"/>
    <mergeCell ref="M10:M11"/>
    <mergeCell ref="N10:N11"/>
    <mergeCell ref="O10:O11"/>
    <mergeCell ref="D282:D286"/>
    <mergeCell ref="P10:P11"/>
    <mergeCell ref="B25:B28"/>
    <mergeCell ref="Q208:Q209"/>
    <mergeCell ref="Q287:Q288"/>
    <mergeCell ref="J363:J367"/>
    <mergeCell ref="I368:I372"/>
    <mergeCell ref="J368:J372"/>
    <mergeCell ref="I353:I357"/>
    <mergeCell ref="J353:J357"/>
    <mergeCell ref="I358:I362"/>
    <mergeCell ref="A276:A286"/>
    <mergeCell ref="L339:L340"/>
    <mergeCell ref="M339:M340"/>
    <mergeCell ref="N339:N340"/>
    <mergeCell ref="O339:O340"/>
    <mergeCell ref="P339:P340"/>
    <mergeCell ref="Q339:Q340"/>
    <mergeCell ref="H185:H189"/>
    <mergeCell ref="H190:H194"/>
    <mergeCell ref="H195:H200"/>
    <mergeCell ref="H201:H205"/>
    <mergeCell ref="C206:C210"/>
    <mergeCell ref="B211:B215"/>
    <mergeCell ref="C211:C215"/>
    <mergeCell ref="D211:D215"/>
    <mergeCell ref="E211:E215"/>
    <mergeCell ref="F17:F20"/>
    <mergeCell ref="C363:C367"/>
    <mergeCell ref="A373:A388"/>
    <mergeCell ref="F348:F352"/>
    <mergeCell ref="H373:H377"/>
    <mergeCell ref="F373:F377"/>
    <mergeCell ref="E353:E357"/>
    <mergeCell ref="C302:C306"/>
    <mergeCell ref="C287:C292"/>
    <mergeCell ref="E379:E382"/>
    <mergeCell ref="H353:H357"/>
    <mergeCell ref="J287:J292"/>
    <mergeCell ref="B307:B310"/>
    <mergeCell ref="C307:C310"/>
    <mergeCell ref="D307:D310"/>
    <mergeCell ref="E307:E310"/>
    <mergeCell ref="F307:F310"/>
    <mergeCell ref="G307:G310"/>
    <mergeCell ref="B311:B315"/>
    <mergeCell ref="C311:C315"/>
    <mergeCell ref="H331:H335"/>
    <mergeCell ref="H343:H347"/>
    <mergeCell ref="H348:H352"/>
    <mergeCell ref="B383:B388"/>
    <mergeCell ref="B379:B382"/>
    <mergeCell ref="D379:D382"/>
    <mergeCell ref="F379:F382"/>
    <mergeCell ref="E343:E347"/>
    <mergeCell ref="F343:F347"/>
    <mergeCell ref="G343:G347"/>
    <mergeCell ref="C331:C335"/>
    <mergeCell ref="A337:J341"/>
    <mergeCell ref="C368:C372"/>
    <mergeCell ref="G326:G330"/>
    <mergeCell ref="B331:B335"/>
    <mergeCell ref="E261:E265"/>
    <mergeCell ref="F261:F265"/>
    <mergeCell ref="B343:B347"/>
    <mergeCell ref="C343:C347"/>
    <mergeCell ref="D343:D347"/>
    <mergeCell ref="B282:B286"/>
    <mergeCell ref="C282:C286"/>
    <mergeCell ref="G282:G286"/>
    <mergeCell ref="E368:E372"/>
    <mergeCell ref="F368:F372"/>
    <mergeCell ref="B348:B352"/>
    <mergeCell ref="C348:C352"/>
    <mergeCell ref="D348:D352"/>
    <mergeCell ref="E282:E286"/>
    <mergeCell ref="G358:G362"/>
    <mergeCell ref="C353:C357"/>
    <mergeCell ref="D353:D357"/>
    <mergeCell ref="B363:B367"/>
    <mergeCell ref="B439:B444"/>
    <mergeCell ref="C439:C444"/>
    <mergeCell ref="C410:C414"/>
    <mergeCell ref="D410:D414"/>
    <mergeCell ref="E410:E414"/>
    <mergeCell ref="B434:B438"/>
    <mergeCell ref="D311:D315"/>
    <mergeCell ref="E311:E315"/>
    <mergeCell ref="F311:F315"/>
    <mergeCell ref="G311:G315"/>
    <mergeCell ref="E404:E408"/>
    <mergeCell ref="F404:F408"/>
    <mergeCell ref="G404:G408"/>
    <mergeCell ref="H173:H177"/>
    <mergeCell ref="D321:D325"/>
    <mergeCell ref="E321:E325"/>
    <mergeCell ref="F321:F325"/>
    <mergeCell ref="G261:G265"/>
    <mergeCell ref="C298:C301"/>
    <mergeCell ref="D298:D301"/>
    <mergeCell ref="E298:E301"/>
    <mergeCell ref="F298:F301"/>
    <mergeCell ref="G298:G301"/>
    <mergeCell ref="G348:G352"/>
    <mergeCell ref="H358:H362"/>
    <mergeCell ref="D331:D335"/>
    <mergeCell ref="E331:E335"/>
    <mergeCell ref="F331:F335"/>
    <mergeCell ref="G331:G335"/>
    <mergeCell ref="D363:D367"/>
    <mergeCell ref="E363:E367"/>
    <mergeCell ref="G276:G279"/>
    <mergeCell ref="F383:F388"/>
    <mergeCell ref="B415:B419"/>
    <mergeCell ref="G363:G367"/>
    <mergeCell ref="G368:G372"/>
    <mergeCell ref="F363:F367"/>
    <mergeCell ref="B368:B372"/>
    <mergeCell ref="F394:F398"/>
    <mergeCell ref="B353:B357"/>
    <mergeCell ref="B373:B377"/>
    <mergeCell ref="C373:C377"/>
    <mergeCell ref="D373:D377"/>
    <mergeCell ref="E373:E377"/>
    <mergeCell ref="B394:B398"/>
    <mergeCell ref="B399:B403"/>
    <mergeCell ref="B404:B408"/>
    <mergeCell ref="E399:E403"/>
    <mergeCell ref="F399:F403"/>
    <mergeCell ref="G399:G403"/>
    <mergeCell ref="C379:C382"/>
    <mergeCell ref="G379:G382"/>
    <mergeCell ref="C383:C388"/>
    <mergeCell ref="D383:D388"/>
    <mergeCell ref="E383:E388"/>
    <mergeCell ref="H237:H241"/>
    <mergeCell ref="E227:E231"/>
    <mergeCell ref="H216:H221"/>
    <mergeCell ref="E256:E260"/>
    <mergeCell ref="I261:I265"/>
    <mergeCell ref="F420:F424"/>
    <mergeCell ref="G420:G424"/>
    <mergeCell ref="D261:D265"/>
    <mergeCell ref="B276:B279"/>
    <mergeCell ref="C276:C279"/>
    <mergeCell ref="D276:D279"/>
    <mergeCell ref="E276:E279"/>
    <mergeCell ref="B261:B265"/>
    <mergeCell ref="C261:C265"/>
    <mergeCell ref="C293:C297"/>
    <mergeCell ref="D293:D297"/>
    <mergeCell ref="E293:E297"/>
    <mergeCell ref="F293:F297"/>
    <mergeCell ref="G293:G297"/>
    <mergeCell ref="B246:B250"/>
    <mergeCell ref="C246:C250"/>
    <mergeCell ref="D227:D231"/>
    <mergeCell ref="B256:B260"/>
    <mergeCell ref="C256:C260"/>
    <mergeCell ref="B251:B255"/>
    <mergeCell ref="C251:C255"/>
    <mergeCell ref="B420:B424"/>
    <mergeCell ref="C420:C424"/>
    <mergeCell ref="D420:D424"/>
    <mergeCell ref="E420:E424"/>
    <mergeCell ref="F410:F414"/>
    <mergeCell ref="D399:D403"/>
    <mergeCell ref="L151:L152"/>
    <mergeCell ref="M151:M152"/>
    <mergeCell ref="N151:N152"/>
    <mergeCell ref="O151:O152"/>
    <mergeCell ref="M145:M146"/>
    <mergeCell ref="N145:N146"/>
    <mergeCell ref="C117:C121"/>
    <mergeCell ref="D117:D121"/>
    <mergeCell ref="G159:G163"/>
    <mergeCell ref="B149:B153"/>
    <mergeCell ref="C149:C153"/>
    <mergeCell ref="D149:D153"/>
    <mergeCell ref="E149:E153"/>
    <mergeCell ref="F149:F153"/>
    <mergeCell ref="B159:B163"/>
    <mergeCell ref="C159:C163"/>
    <mergeCell ref="D159:D163"/>
    <mergeCell ref="E159:E163"/>
    <mergeCell ref="F159:F163"/>
    <mergeCell ref="B124:B125"/>
    <mergeCell ref="B122:B123"/>
    <mergeCell ref="C122:C123"/>
    <mergeCell ref="D122:D123"/>
    <mergeCell ref="E122:E123"/>
    <mergeCell ref="B126:B127"/>
    <mergeCell ref="B138:B139"/>
    <mergeCell ref="B141:B142"/>
    <mergeCell ref="F145:F146"/>
    <mergeCell ref="G145:G146"/>
    <mergeCell ref="E117:E121"/>
    <mergeCell ref="F117:F121"/>
    <mergeCell ref="H141:H142"/>
    <mergeCell ref="Q145:Q146"/>
    <mergeCell ref="I159:I163"/>
    <mergeCell ref="J159:J163"/>
    <mergeCell ref="J128:J132"/>
    <mergeCell ref="I128:I132"/>
    <mergeCell ref="O130:O131"/>
    <mergeCell ref="Q130:Q131"/>
    <mergeCell ref="F138:F139"/>
    <mergeCell ref="G138:G139"/>
    <mergeCell ref="Q140:Q141"/>
    <mergeCell ref="J138:J142"/>
    <mergeCell ref="K140:K141"/>
    <mergeCell ref="L140:L141"/>
    <mergeCell ref="Q151:Q152"/>
    <mergeCell ref="I138:I142"/>
    <mergeCell ref="O161:O162"/>
    <mergeCell ref="K145:K146"/>
    <mergeCell ref="L145:L146"/>
    <mergeCell ref="Q161:Q162"/>
    <mergeCell ref="O145:O146"/>
    <mergeCell ref="P145:P146"/>
    <mergeCell ref="P151:P152"/>
    <mergeCell ref="L156:L157"/>
    <mergeCell ref="L161:L162"/>
    <mergeCell ref="M156:M157"/>
    <mergeCell ref="N156:N157"/>
    <mergeCell ref="O140:O141"/>
    <mergeCell ref="I149:I153"/>
    <mergeCell ref="J149:J153"/>
    <mergeCell ref="N140:N141"/>
    <mergeCell ref="F141:F142"/>
    <mergeCell ref="G141:G142"/>
    <mergeCell ref="O208:O209"/>
    <mergeCell ref="P208:P209"/>
    <mergeCell ref="I195:I200"/>
    <mergeCell ref="J195:J200"/>
    <mergeCell ref="I256:I260"/>
    <mergeCell ref="J256:J260"/>
    <mergeCell ref="I251:I255"/>
    <mergeCell ref="P161:P162"/>
    <mergeCell ref="I180:I184"/>
    <mergeCell ref="J180:J184"/>
    <mergeCell ref="N208:N209"/>
    <mergeCell ref="K182:K183"/>
    <mergeCell ref="O199:O200"/>
    <mergeCell ref="P182:P183"/>
    <mergeCell ref="M161:M162"/>
    <mergeCell ref="I168:I172"/>
    <mergeCell ref="J168:J172"/>
    <mergeCell ref="P213:P214"/>
    <mergeCell ref="K248:K249"/>
    <mergeCell ref="L248:L249"/>
    <mergeCell ref="M248:M249"/>
    <mergeCell ref="N248:N249"/>
    <mergeCell ref="O248:O249"/>
    <mergeCell ref="P248:P249"/>
    <mergeCell ref="K253:K254"/>
    <mergeCell ref="L253:L254"/>
    <mergeCell ref="M253:M254"/>
    <mergeCell ref="K258:K259"/>
    <mergeCell ref="L234:L235"/>
    <mergeCell ref="P170:P171"/>
    <mergeCell ref="I227:I231"/>
    <mergeCell ref="J227:J231"/>
    <mergeCell ref="J206:J210"/>
    <mergeCell ref="I201:I205"/>
    <mergeCell ref="N253:N254"/>
    <mergeCell ref="I389:I393"/>
    <mergeCell ref="J415:J419"/>
    <mergeCell ref="O391:O392"/>
    <mergeCell ref="P391:P392"/>
    <mergeCell ref="Q391:Q392"/>
    <mergeCell ref="J420:J424"/>
    <mergeCell ref="J348:J352"/>
    <mergeCell ref="M396:M397"/>
    <mergeCell ref="P350:P351"/>
    <mergeCell ref="M345:M346"/>
    <mergeCell ref="J394:J398"/>
    <mergeCell ref="J389:J393"/>
    <mergeCell ref="O385:O386"/>
    <mergeCell ref="I420:I424"/>
    <mergeCell ref="I379:I382"/>
    <mergeCell ref="J379:J382"/>
    <mergeCell ref="I410:I414"/>
    <mergeCell ref="J410:J414"/>
    <mergeCell ref="L350:L351"/>
    <mergeCell ref="M350:M351"/>
    <mergeCell ref="N350:N351"/>
    <mergeCell ref="L370:L371"/>
    <mergeCell ref="M370:M371"/>
    <mergeCell ref="N370:N371"/>
    <mergeCell ref="N422:N423"/>
    <mergeCell ref="Q401:Q402"/>
    <mergeCell ref="Q387:Q388"/>
    <mergeCell ref="K365:K366"/>
    <mergeCell ref="L365:L366"/>
    <mergeCell ref="J373:J377"/>
    <mergeCell ref="K376:K377"/>
    <mergeCell ref="J429:J433"/>
    <mergeCell ref="N436:N437"/>
    <mergeCell ref="O436:O437"/>
    <mergeCell ref="P436:P437"/>
    <mergeCell ref="K422:K423"/>
    <mergeCell ref="Q406:Q407"/>
    <mergeCell ref="Q412:Q413"/>
    <mergeCell ref="N401:N402"/>
    <mergeCell ref="P287:P288"/>
    <mergeCell ref="K333:K334"/>
    <mergeCell ref="O350:O351"/>
    <mergeCell ref="O290:O291"/>
    <mergeCell ref="K360:K361"/>
    <mergeCell ref="L360:L361"/>
    <mergeCell ref="L304:L305"/>
    <mergeCell ref="P328:P329"/>
    <mergeCell ref="O328:O329"/>
    <mergeCell ref="P318:P319"/>
    <mergeCell ref="N328:N329"/>
    <mergeCell ref="M328:M329"/>
    <mergeCell ref="O287:O288"/>
    <mergeCell ref="P333:P334"/>
    <mergeCell ref="P323:P324"/>
    <mergeCell ref="O323:O324"/>
    <mergeCell ref="J383:J388"/>
    <mergeCell ref="L323:L324"/>
    <mergeCell ref="L333:L334"/>
    <mergeCell ref="N360:N361"/>
    <mergeCell ref="O360:O361"/>
    <mergeCell ref="L355:L356"/>
    <mergeCell ref="N258:N259"/>
    <mergeCell ref="I399:I403"/>
    <mergeCell ref="J399:J403"/>
    <mergeCell ref="I394:I398"/>
    <mergeCell ref="J358:J362"/>
    <mergeCell ref="O263:O264"/>
    <mergeCell ref="P263:P264"/>
    <mergeCell ref="I282:I286"/>
    <mergeCell ref="J282:J286"/>
    <mergeCell ref="N355:N356"/>
    <mergeCell ref="O355:O356"/>
    <mergeCell ref="P355:P356"/>
    <mergeCell ref="K387:K388"/>
    <mergeCell ref="O422:O423"/>
    <mergeCell ref="P401:P402"/>
    <mergeCell ref="P406:P407"/>
    <mergeCell ref="L328:L329"/>
    <mergeCell ref="K328:K329"/>
    <mergeCell ref="K285:K286"/>
    <mergeCell ref="L285:L286"/>
    <mergeCell ref="M285:M286"/>
    <mergeCell ref="M422:M423"/>
    <mergeCell ref="N285:N286"/>
    <mergeCell ref="K385:K386"/>
    <mergeCell ref="L385:L386"/>
    <mergeCell ref="M385:M386"/>
    <mergeCell ref="N385:N386"/>
    <mergeCell ref="I363:I367"/>
    <mergeCell ref="O273:O274"/>
    <mergeCell ref="M258:M259"/>
    <mergeCell ref="O285:O286"/>
    <mergeCell ref="O370:O371"/>
    <mergeCell ref="O253:O254"/>
    <mergeCell ref="K268:K269"/>
    <mergeCell ref="P253:P254"/>
    <mergeCell ref="K263:K264"/>
    <mergeCell ref="L263:L264"/>
    <mergeCell ref="M263:M264"/>
    <mergeCell ref="N263:N264"/>
    <mergeCell ref="K443:K444"/>
    <mergeCell ref="L401:L402"/>
    <mergeCell ref="K406:K407"/>
    <mergeCell ref="M296:M297"/>
    <mergeCell ref="N304:N305"/>
    <mergeCell ref="O304:O305"/>
    <mergeCell ref="O401:O402"/>
    <mergeCell ref="M360:M361"/>
    <mergeCell ref="O345:O346"/>
    <mergeCell ref="O258:O259"/>
    <mergeCell ref="P258:P259"/>
    <mergeCell ref="L258:L259"/>
    <mergeCell ref="P360:P361"/>
    <mergeCell ref="O396:O397"/>
    <mergeCell ref="K401:K402"/>
    <mergeCell ref="P370:P371"/>
    <mergeCell ref="K339:K340"/>
    <mergeCell ref="K355:K356"/>
    <mergeCell ref="K350:K351"/>
    <mergeCell ref="K370:K371"/>
    <mergeCell ref="K345:K346"/>
    <mergeCell ref="N396:N397"/>
    <mergeCell ref="K313:K314"/>
    <mergeCell ref="L313:L314"/>
    <mergeCell ref="O333:O334"/>
    <mergeCell ref="M355:M356"/>
    <mergeCell ref="N323:N324"/>
    <mergeCell ref="M323:M324"/>
    <mergeCell ref="Q350:Q351"/>
    <mergeCell ref="L345:L346"/>
    <mergeCell ref="Q333:Q334"/>
    <mergeCell ref="Q345:Q346"/>
    <mergeCell ref="Q323:Q324"/>
    <mergeCell ref="Q355:Q356"/>
    <mergeCell ref="P345:P346"/>
    <mergeCell ref="M333:M334"/>
    <mergeCell ref="Q360:Q361"/>
    <mergeCell ref="N333:N334"/>
    <mergeCell ref="M365:M366"/>
    <mergeCell ref="N365:N366"/>
    <mergeCell ref="O365:O366"/>
    <mergeCell ref="P365:P366"/>
    <mergeCell ref="Q365:Q366"/>
    <mergeCell ref="N391:N392"/>
    <mergeCell ref="K391:K392"/>
    <mergeCell ref="L391:L392"/>
    <mergeCell ref="M391:M392"/>
    <mergeCell ref="M401:M402"/>
    <mergeCell ref="Q385:Q386"/>
    <mergeCell ref="P385:P386"/>
    <mergeCell ref="L387:L388"/>
    <mergeCell ref="M387:M388"/>
    <mergeCell ref="N387:N388"/>
    <mergeCell ref="O387:O388"/>
    <mergeCell ref="P387:P388"/>
    <mergeCell ref="K396:K397"/>
    <mergeCell ref="L396:L397"/>
    <mergeCell ref="Q370:Q371"/>
    <mergeCell ref="P396:P397"/>
    <mergeCell ref="Q396:Q397"/>
    <mergeCell ref="I326:I330"/>
    <mergeCell ref="A246:A260"/>
    <mergeCell ref="J276:J280"/>
    <mergeCell ref="I287:I292"/>
    <mergeCell ref="I343:I347"/>
    <mergeCell ref="J343:J347"/>
    <mergeCell ref="J266:J270"/>
    <mergeCell ref="J326:J330"/>
    <mergeCell ref="I331:I335"/>
    <mergeCell ref="J331:J335"/>
    <mergeCell ref="I293:I297"/>
    <mergeCell ref="J302:J306"/>
    <mergeCell ref="I321:I325"/>
    <mergeCell ref="J321:J325"/>
    <mergeCell ref="I311:I315"/>
    <mergeCell ref="J311:J315"/>
    <mergeCell ref="F276:F279"/>
    <mergeCell ref="J293:J297"/>
    <mergeCell ref="G287:G292"/>
    <mergeCell ref="H287:H292"/>
    <mergeCell ref="A343:A347"/>
    <mergeCell ref="I276:I280"/>
    <mergeCell ref="I246:I250"/>
    <mergeCell ref="J246:J250"/>
    <mergeCell ref="J316:J320"/>
    <mergeCell ref="H302:H306"/>
    <mergeCell ref="D302:D306"/>
    <mergeCell ref="E302:E306"/>
    <mergeCell ref="F302:F306"/>
    <mergeCell ref="G302:G306"/>
    <mergeCell ref="A298:A310"/>
    <mergeCell ref="I302:I306"/>
    <mergeCell ref="L296:L297"/>
    <mergeCell ref="I266:I270"/>
    <mergeCell ref="J201:J205"/>
    <mergeCell ref="I237:I241"/>
    <mergeCell ref="D316:D320"/>
    <mergeCell ref="E316:E320"/>
    <mergeCell ref="F316:F320"/>
    <mergeCell ref="B266:B270"/>
    <mergeCell ref="C266:C270"/>
    <mergeCell ref="D266:D270"/>
    <mergeCell ref="E266:E270"/>
    <mergeCell ref="B293:B295"/>
    <mergeCell ref="B298:B301"/>
    <mergeCell ref="H293:H297"/>
    <mergeCell ref="G251:G255"/>
    <mergeCell ref="K287:K288"/>
    <mergeCell ref="L290:L291"/>
    <mergeCell ref="B216:B221"/>
    <mergeCell ref="C216:C221"/>
    <mergeCell ref="K290:K291"/>
    <mergeCell ref="J251:J255"/>
    <mergeCell ref="B316:B320"/>
    <mergeCell ref="C316:C320"/>
    <mergeCell ref="B302:B306"/>
    <mergeCell ref="F232:F236"/>
    <mergeCell ref="G232:G236"/>
    <mergeCell ref="G227:G231"/>
    <mergeCell ref="B222:B226"/>
    <mergeCell ref="C222:C226"/>
    <mergeCell ref="D222:D226"/>
    <mergeCell ref="E222:E226"/>
    <mergeCell ref="J237:J241"/>
    <mergeCell ref="K199:K200"/>
    <mergeCell ref="L199:L200"/>
    <mergeCell ref="P199:P200"/>
    <mergeCell ref="K170:K171"/>
    <mergeCell ref="L170:L171"/>
    <mergeCell ref="M170:M171"/>
    <mergeCell ref="N170:N171"/>
    <mergeCell ref="O170:O171"/>
    <mergeCell ref="F266:F270"/>
    <mergeCell ref="G266:G270"/>
    <mergeCell ref="F256:F260"/>
    <mergeCell ref="G256:G260"/>
    <mergeCell ref="H227:H231"/>
    <mergeCell ref="L175:L176"/>
    <mergeCell ref="M175:M176"/>
    <mergeCell ref="N175:N176"/>
    <mergeCell ref="M199:M200"/>
    <mergeCell ref="P175:P176"/>
    <mergeCell ref="L182:L183"/>
    <mergeCell ref="M182:M183"/>
    <mergeCell ref="N182:N183"/>
    <mergeCell ref="O182:O183"/>
    <mergeCell ref="N203:N204"/>
    <mergeCell ref="O203:O204"/>
    <mergeCell ref="I185:I189"/>
    <mergeCell ref="N192:N193"/>
    <mergeCell ref="O192:O193"/>
    <mergeCell ref="M203:M204"/>
    <mergeCell ref="L192:L193"/>
    <mergeCell ref="M192:M193"/>
    <mergeCell ref="N187:N188"/>
    <mergeCell ref="N229:N230"/>
    <mergeCell ref="K304:K305"/>
    <mergeCell ref="P140:P141"/>
    <mergeCell ref="M130:M131"/>
    <mergeCell ref="N130:N131"/>
    <mergeCell ref="P130:P131"/>
    <mergeCell ref="O156:O157"/>
    <mergeCell ref="P156:P157"/>
    <mergeCell ref="I298:I301"/>
    <mergeCell ref="J298:J301"/>
    <mergeCell ref="I307:I310"/>
    <mergeCell ref="P220:P221"/>
    <mergeCell ref="P296:P297"/>
    <mergeCell ref="N161:N162"/>
    <mergeCell ref="K161:K162"/>
    <mergeCell ref="N234:N235"/>
    <mergeCell ref="I173:I177"/>
    <mergeCell ref="J173:J177"/>
    <mergeCell ref="O187:O188"/>
    <mergeCell ref="P187:P188"/>
    <mergeCell ref="O234:O235"/>
    <mergeCell ref="I190:I194"/>
    <mergeCell ref="J190:J194"/>
    <mergeCell ref="N296:N297"/>
    <mergeCell ref="O296:O297"/>
    <mergeCell ref="J261:J265"/>
    <mergeCell ref="K151:K152"/>
    <mergeCell ref="K203:K204"/>
    <mergeCell ref="L203:L204"/>
    <mergeCell ref="I211:I215"/>
    <mergeCell ref="J211:J215"/>
    <mergeCell ref="I216:I221"/>
    <mergeCell ref="M140:M141"/>
    <mergeCell ref="M4:Q4"/>
    <mergeCell ref="I117:I121"/>
    <mergeCell ref="J117:J121"/>
    <mergeCell ref="K119:K120"/>
    <mergeCell ref="L119:L120"/>
    <mergeCell ref="M119:M120"/>
    <mergeCell ref="N119:N120"/>
    <mergeCell ref="O119:O120"/>
    <mergeCell ref="P119:P120"/>
    <mergeCell ref="Q119:Q120"/>
    <mergeCell ref="P126:P127"/>
    <mergeCell ref="Q126:Q127"/>
    <mergeCell ref="I112:I116"/>
    <mergeCell ref="J112:J116"/>
    <mergeCell ref="K130:K131"/>
    <mergeCell ref="L130:L131"/>
    <mergeCell ref="Q114:Q115"/>
    <mergeCell ref="O124:O125"/>
    <mergeCell ref="A7:Q7"/>
    <mergeCell ref="G33:G36"/>
    <mergeCell ref="H33:H36"/>
    <mergeCell ref="K114:K115"/>
    <mergeCell ref="L114:L115"/>
    <mergeCell ref="M114:M115"/>
    <mergeCell ref="N114:N115"/>
    <mergeCell ref="O114:O115"/>
    <mergeCell ref="P114:P115"/>
    <mergeCell ref="P124:P125"/>
    <mergeCell ref="Q124:Q125"/>
    <mergeCell ref="J122:J127"/>
    <mergeCell ref="I122:I127"/>
    <mergeCell ref="K126:K127"/>
    <mergeCell ref="Q197:Q198"/>
    <mergeCell ref="P203:P204"/>
    <mergeCell ref="Q203:Q204"/>
    <mergeCell ref="Q175:Q176"/>
    <mergeCell ref="L239:L240"/>
    <mergeCell ref="M239:M240"/>
    <mergeCell ref="Q248:Q249"/>
    <mergeCell ref="Q253:Q254"/>
    <mergeCell ref="Q258:Q259"/>
    <mergeCell ref="Q263:Q264"/>
    <mergeCell ref="Q213:Q214"/>
    <mergeCell ref="K218:K219"/>
    <mergeCell ref="L218:L219"/>
    <mergeCell ref="M218:M219"/>
    <mergeCell ref="N218:N219"/>
    <mergeCell ref="O218:O219"/>
    <mergeCell ref="P218:P219"/>
    <mergeCell ref="Q218:Q219"/>
    <mergeCell ref="N213:N214"/>
    <mergeCell ref="O213:O214"/>
    <mergeCell ref="Q220:Q221"/>
    <mergeCell ref="L213:L214"/>
    <mergeCell ref="K175:K176"/>
    <mergeCell ref="M208:M209"/>
    <mergeCell ref="Q187:Q188"/>
    <mergeCell ref="K187:K188"/>
    <mergeCell ref="P229:P230"/>
    <mergeCell ref="K208:K209"/>
    <mergeCell ref="K239:K240"/>
    <mergeCell ref="O175:O176"/>
    <mergeCell ref="N199:N200"/>
    <mergeCell ref="M220:M221"/>
    <mergeCell ref="O229:O230"/>
    <mergeCell ref="L187:L188"/>
    <mergeCell ref="M187:M188"/>
    <mergeCell ref="J216:J221"/>
    <mergeCell ref="K220:K221"/>
    <mergeCell ref="L220:L221"/>
    <mergeCell ref="L208:L209"/>
    <mergeCell ref="K192:K193"/>
    <mergeCell ref="N220:N221"/>
    <mergeCell ref="O220:O221"/>
    <mergeCell ref="K213:K214"/>
    <mergeCell ref="A3:Q3"/>
    <mergeCell ref="N1:Q2"/>
    <mergeCell ref="K4:K5"/>
    <mergeCell ref="L4:L5"/>
    <mergeCell ref="L124:L125"/>
    <mergeCell ref="M124:M125"/>
    <mergeCell ref="B180:B184"/>
    <mergeCell ref="C180:C184"/>
    <mergeCell ref="G201:G205"/>
    <mergeCell ref="B206:B210"/>
    <mergeCell ref="D138:D139"/>
    <mergeCell ref="E138:E139"/>
    <mergeCell ref="E145:E146"/>
    <mergeCell ref="B168:B169"/>
    <mergeCell ref="B171:B172"/>
    <mergeCell ref="D185:D189"/>
    <mergeCell ref="E185:E189"/>
    <mergeCell ref="F185:F189"/>
    <mergeCell ref="G185:G189"/>
    <mergeCell ref="B190:B194"/>
    <mergeCell ref="B185:B189"/>
    <mergeCell ref="I232:I236"/>
    <mergeCell ref="K229:K230"/>
    <mergeCell ref="K234:K235"/>
    <mergeCell ref="M234:M235"/>
    <mergeCell ref="J232:J236"/>
    <mergeCell ref="K156:K157"/>
    <mergeCell ref="P239:P240"/>
    <mergeCell ref="Q239:Q240"/>
    <mergeCell ref="A112:A121"/>
    <mergeCell ref="B287:B292"/>
    <mergeCell ref="E287:E292"/>
    <mergeCell ref="F287:F292"/>
    <mergeCell ref="J185:J189"/>
    <mergeCell ref="L126:L127"/>
    <mergeCell ref="L229:L230"/>
    <mergeCell ref="M229:M230"/>
    <mergeCell ref="M126:M127"/>
    <mergeCell ref="N126:N127"/>
    <mergeCell ref="O126:O127"/>
    <mergeCell ref="Q199:Q200"/>
    <mergeCell ref="Q182:Q183"/>
    <mergeCell ref="Q170:Q171"/>
    <mergeCell ref="P192:P193"/>
    <mergeCell ref="Q192:Q193"/>
    <mergeCell ref="N239:N240"/>
    <mergeCell ref="O239:O240"/>
    <mergeCell ref="C143:C144"/>
    <mergeCell ref="C138:C139"/>
    <mergeCell ref="D206:D210"/>
    <mergeCell ref="E206:E210"/>
    <mergeCell ref="F206:F210"/>
    <mergeCell ref="G206:G210"/>
    <mergeCell ref="A692:J695"/>
    <mergeCell ref="O268:O269"/>
    <mergeCell ref="P268:P269"/>
    <mergeCell ref="Q268:Q269"/>
    <mergeCell ref="L412:L413"/>
    <mergeCell ref="M412:M413"/>
    <mergeCell ref="N412:N413"/>
    <mergeCell ref="O412:O413"/>
    <mergeCell ref="P412:P413"/>
    <mergeCell ref="L417:L418"/>
    <mergeCell ref="M417:M418"/>
    <mergeCell ref="N417:N418"/>
    <mergeCell ref="M313:M314"/>
    <mergeCell ref="N313:N314"/>
    <mergeCell ref="O313:O314"/>
    <mergeCell ref="K296:K297"/>
    <mergeCell ref="P313:P314"/>
    <mergeCell ref="N345:N346"/>
    <mergeCell ref="Q532:Q533"/>
    <mergeCell ref="P417:P418"/>
    <mergeCell ref="K323:K324"/>
    <mergeCell ref="I316:I320"/>
    <mergeCell ref="H326:H330"/>
    <mergeCell ref="Q328:Q329"/>
    <mergeCell ref="G383:G388"/>
    <mergeCell ref="M304:M305"/>
    <mergeCell ref="K318:K319"/>
    <mergeCell ref="L318:L319"/>
    <mergeCell ref="J307:J310"/>
    <mergeCell ref="P290:P291"/>
    <mergeCell ref="Q290:Q291"/>
    <mergeCell ref="I348:I352"/>
    <mergeCell ref="A697:A699"/>
    <mergeCell ref="J143:J148"/>
    <mergeCell ref="I143:I148"/>
    <mergeCell ref="K147:K148"/>
    <mergeCell ref="L147:L148"/>
    <mergeCell ref="M147:M148"/>
    <mergeCell ref="N147:N148"/>
    <mergeCell ref="O147:O148"/>
    <mergeCell ref="P147:P148"/>
    <mergeCell ref="Q147:Q148"/>
    <mergeCell ref="A409:J409"/>
    <mergeCell ref="L197:L198"/>
    <mergeCell ref="M197:M198"/>
    <mergeCell ref="N197:N198"/>
    <mergeCell ref="O197:O198"/>
    <mergeCell ref="P197:P198"/>
    <mergeCell ref="O417:O418"/>
    <mergeCell ref="M213:M214"/>
    <mergeCell ref="K197:K198"/>
    <mergeCell ref="A232:A236"/>
    <mergeCell ref="B237:B241"/>
    <mergeCell ref="C237:C241"/>
    <mergeCell ref="D237:D241"/>
    <mergeCell ref="E237:E241"/>
    <mergeCell ref="P422:P423"/>
    <mergeCell ref="Q422:Q423"/>
    <mergeCell ref="L268:L269"/>
    <mergeCell ref="M268:M269"/>
    <mergeCell ref="N268:N269"/>
    <mergeCell ref="D287:D292"/>
    <mergeCell ref="P234:P235"/>
    <mergeCell ref="Q304:Q305"/>
    <mergeCell ref="Q296:Q297"/>
    <mergeCell ref="Q313:Q314"/>
    <mergeCell ref="O318:O319"/>
    <mergeCell ref="N318:N319"/>
    <mergeCell ref="M318:M319"/>
    <mergeCell ref="M290:M291"/>
    <mergeCell ref="N287:N288"/>
    <mergeCell ref="P285:P286"/>
    <mergeCell ref="N290:N291"/>
    <mergeCell ref="Q285:Q286"/>
    <mergeCell ref="Q229:Q230"/>
    <mergeCell ref="K538:K539"/>
    <mergeCell ref="L538:L539"/>
    <mergeCell ref="M538:M539"/>
    <mergeCell ref="N538:N539"/>
    <mergeCell ref="O538:O539"/>
    <mergeCell ref="P538:P539"/>
    <mergeCell ref="Q538:Q539"/>
    <mergeCell ref="Q318:Q319"/>
    <mergeCell ref="P304:P305"/>
    <mergeCell ref="A342:Q342"/>
    <mergeCell ref="B465:B469"/>
    <mergeCell ref="C465:C469"/>
    <mergeCell ref="D465:D469"/>
    <mergeCell ref="E465:E469"/>
    <mergeCell ref="F465:F469"/>
    <mergeCell ref="Q234:Q235"/>
    <mergeCell ref="E348:E352"/>
    <mergeCell ref="H363:H367"/>
    <mergeCell ref="H368:H372"/>
    <mergeCell ref="A528:A533"/>
    <mergeCell ref="B528:B533"/>
    <mergeCell ref="M530:M531"/>
    <mergeCell ref="N530:N531"/>
    <mergeCell ref="O530:O531"/>
    <mergeCell ref="P530:P531"/>
    <mergeCell ref="Q530:Q531"/>
    <mergeCell ref="K532:K533"/>
    <mergeCell ref="L532:L533"/>
    <mergeCell ref="M532:M533"/>
    <mergeCell ref="O532:O533"/>
    <mergeCell ref="P532:P533"/>
    <mergeCell ref="K547:K548"/>
    <mergeCell ref="L547:L548"/>
    <mergeCell ref="M547:M548"/>
    <mergeCell ref="N547:N548"/>
    <mergeCell ref="O547:O548"/>
    <mergeCell ref="P547:P548"/>
    <mergeCell ref="Q547:Q548"/>
    <mergeCell ref="M542:M543"/>
    <mergeCell ref="N542:N543"/>
    <mergeCell ref="O542:O543"/>
    <mergeCell ref="P542:P543"/>
    <mergeCell ref="Q542:Q543"/>
    <mergeCell ref="K542:K543"/>
    <mergeCell ref="L542:L543"/>
    <mergeCell ref="D534:D539"/>
    <mergeCell ref="E534:E539"/>
    <mergeCell ref="F534:F539"/>
    <mergeCell ref="G534:G539"/>
    <mergeCell ref="H534:H539"/>
    <mergeCell ref="I534:I539"/>
    <mergeCell ref="J534:J539"/>
    <mergeCell ref="K536:K537"/>
    <mergeCell ref="Q536:Q537"/>
    <mergeCell ref="K552:K553"/>
    <mergeCell ref="L552:L553"/>
    <mergeCell ref="M552:M553"/>
    <mergeCell ref="N552:N553"/>
    <mergeCell ref="O552:O553"/>
    <mergeCell ref="P552:P553"/>
    <mergeCell ref="Q552:Q553"/>
    <mergeCell ref="G550:G554"/>
    <mergeCell ref="H550:H554"/>
    <mergeCell ref="I550:I554"/>
    <mergeCell ref="J550:J554"/>
    <mergeCell ref="A555:A559"/>
    <mergeCell ref="B555:B559"/>
    <mergeCell ref="C555:C559"/>
    <mergeCell ref="D555:D559"/>
    <mergeCell ref="E555:E559"/>
    <mergeCell ref="F555:F559"/>
    <mergeCell ref="G555:G559"/>
    <mergeCell ref="H555:H559"/>
    <mergeCell ref="I555:I559"/>
    <mergeCell ref="J555:J559"/>
    <mergeCell ref="K557:K558"/>
    <mergeCell ref="L557:L558"/>
    <mergeCell ref="M557:M558"/>
    <mergeCell ref="N557:N558"/>
    <mergeCell ref="O557:O558"/>
    <mergeCell ref="C550:C554"/>
    <mergeCell ref="D550:D554"/>
    <mergeCell ref="E550:E554"/>
    <mergeCell ref="F550:F554"/>
    <mergeCell ref="A545:A554"/>
    <mergeCell ref="F545:F549"/>
    <mergeCell ref="G545:G549"/>
    <mergeCell ref="H545:H549"/>
    <mergeCell ref="I545:I549"/>
    <mergeCell ref="J545:J549"/>
    <mergeCell ref="I581:I585"/>
    <mergeCell ref="J581:J585"/>
    <mergeCell ref="K583:K584"/>
    <mergeCell ref="L583:L584"/>
    <mergeCell ref="M583:M584"/>
    <mergeCell ref="N583:N584"/>
    <mergeCell ref="O583:O584"/>
    <mergeCell ref="P583:P584"/>
    <mergeCell ref="Q583:Q584"/>
    <mergeCell ref="A576:A580"/>
    <mergeCell ref="B576:B580"/>
    <mergeCell ref="C576:C580"/>
    <mergeCell ref="D576:D580"/>
    <mergeCell ref="E576:E580"/>
    <mergeCell ref="F576:F580"/>
    <mergeCell ref="A581:A610"/>
    <mergeCell ref="B591:B595"/>
    <mergeCell ref="N578:N579"/>
    <mergeCell ref="O578:O579"/>
    <mergeCell ref="B596:B600"/>
    <mergeCell ref="L603:L604"/>
    <mergeCell ref="P578:P579"/>
    <mergeCell ref="Q603:Q604"/>
    <mergeCell ref="O593:O594"/>
    <mergeCell ref="P593:P594"/>
    <mergeCell ref="Q593:Q594"/>
    <mergeCell ref="H596:H600"/>
    <mergeCell ref="I596:I600"/>
    <mergeCell ref="J596:J600"/>
    <mergeCell ref="M608:M609"/>
    <mergeCell ref="N608:N609"/>
    <mergeCell ref="H465:H469"/>
    <mergeCell ref="I465:I469"/>
    <mergeCell ref="J465:J469"/>
    <mergeCell ref="K467:K468"/>
    <mergeCell ref="C591:C595"/>
    <mergeCell ref="D591:D595"/>
    <mergeCell ref="E591:E595"/>
    <mergeCell ref="F591:F595"/>
    <mergeCell ref="G591:G595"/>
    <mergeCell ref="H591:H595"/>
    <mergeCell ref="I591:I595"/>
    <mergeCell ref="J591:J595"/>
    <mergeCell ref="K593:K594"/>
    <mergeCell ref="L593:L594"/>
    <mergeCell ref="M593:M594"/>
    <mergeCell ref="N593:N594"/>
    <mergeCell ref="G576:G580"/>
    <mergeCell ref="H576:H580"/>
    <mergeCell ref="I576:I580"/>
    <mergeCell ref="J576:J580"/>
    <mergeCell ref="K578:K579"/>
    <mergeCell ref="L578:L579"/>
    <mergeCell ref="A575:Q575"/>
    <mergeCell ref="B581:B585"/>
    <mergeCell ref="G581:G585"/>
    <mergeCell ref="G528:G533"/>
    <mergeCell ref="B586:B590"/>
    <mergeCell ref="C586:C590"/>
    <mergeCell ref="D586:D590"/>
    <mergeCell ref="E586:E590"/>
    <mergeCell ref="F586:F590"/>
    <mergeCell ref="H581:H585"/>
    <mergeCell ref="O608:O609"/>
    <mergeCell ref="P608:P609"/>
    <mergeCell ref="Q608:Q609"/>
    <mergeCell ref="L588:L589"/>
    <mergeCell ref="M588:M589"/>
    <mergeCell ref="N588:N589"/>
    <mergeCell ref="O588:O589"/>
    <mergeCell ref="P588:P589"/>
    <mergeCell ref="Q588:Q589"/>
    <mergeCell ref="Q578:Q579"/>
    <mergeCell ref="A570:Q570"/>
    <mergeCell ref="A571:J574"/>
    <mergeCell ref="K588:K589"/>
    <mergeCell ref="I601:I605"/>
    <mergeCell ref="J601:J605"/>
    <mergeCell ref="K603:K604"/>
    <mergeCell ref="H586:H590"/>
    <mergeCell ref="I586:I590"/>
    <mergeCell ref="J586:J590"/>
    <mergeCell ref="K598:K599"/>
    <mergeCell ref="L598:L599"/>
    <mergeCell ref="M598:M599"/>
    <mergeCell ref="N598:N599"/>
    <mergeCell ref="O598:O599"/>
    <mergeCell ref="P598:P599"/>
    <mergeCell ref="Q598:Q599"/>
    <mergeCell ref="M603:M604"/>
    <mergeCell ref="N603:N604"/>
    <mergeCell ref="O603:O604"/>
    <mergeCell ref="P603:P604"/>
    <mergeCell ref="H609:H610"/>
    <mergeCell ref="B607:B608"/>
    <mergeCell ref="C607:C608"/>
    <mergeCell ref="D607:D608"/>
    <mergeCell ref="E607:E608"/>
    <mergeCell ref="F607:F608"/>
    <mergeCell ref="G607:G608"/>
    <mergeCell ref="H607:H608"/>
    <mergeCell ref="D601:D605"/>
    <mergeCell ref="E601:E605"/>
    <mergeCell ref="F601:F605"/>
    <mergeCell ref="G601:G605"/>
    <mergeCell ref="H601:H605"/>
    <mergeCell ref="I606:I610"/>
    <mergeCell ref="J606:J610"/>
    <mergeCell ref="K608:K609"/>
    <mergeCell ref="L608:L609"/>
    <mergeCell ref="G195:G200"/>
    <mergeCell ref="B201:B205"/>
    <mergeCell ref="C201:C205"/>
    <mergeCell ref="D201:D205"/>
    <mergeCell ref="E201:E205"/>
    <mergeCell ref="B601:B605"/>
    <mergeCell ref="C601:C605"/>
    <mergeCell ref="B609:B610"/>
    <mergeCell ref="C609:C610"/>
    <mergeCell ref="D609:D610"/>
    <mergeCell ref="E609:E610"/>
    <mergeCell ref="F609:F610"/>
    <mergeCell ref="G609:G610"/>
    <mergeCell ref="C581:C585"/>
    <mergeCell ref="D581:D585"/>
    <mergeCell ref="E581:E585"/>
    <mergeCell ref="F581:F585"/>
    <mergeCell ref="G586:G590"/>
    <mergeCell ref="D596:D600"/>
    <mergeCell ref="E596:E600"/>
    <mergeCell ref="B145:B146"/>
    <mergeCell ref="B147:B148"/>
    <mergeCell ref="F596:F600"/>
    <mergeCell ref="G596:G600"/>
    <mergeCell ref="B550:B554"/>
    <mergeCell ref="F201:F205"/>
    <mergeCell ref="F222:F226"/>
    <mergeCell ref="G222:G226"/>
    <mergeCell ref="B425:B428"/>
    <mergeCell ref="F353:F357"/>
    <mergeCell ref="G353:G357"/>
    <mergeCell ref="B358:B362"/>
    <mergeCell ref="C358:C362"/>
    <mergeCell ref="D358:D362"/>
    <mergeCell ref="E358:E362"/>
    <mergeCell ref="F358:F362"/>
    <mergeCell ref="D147:D148"/>
    <mergeCell ref="F147:F148"/>
    <mergeCell ref="C185:C189"/>
    <mergeCell ref="B195:B200"/>
    <mergeCell ref="C195:C200"/>
    <mergeCell ref="D195:D200"/>
    <mergeCell ref="E195:E200"/>
    <mergeCell ref="F195:F200"/>
    <mergeCell ref="E154:E158"/>
    <mergeCell ref="F154:F158"/>
    <mergeCell ref="G465:G469"/>
    <mergeCell ref="B534:B539"/>
    <mergeCell ref="C534:C539"/>
    <mergeCell ref="H138:H139"/>
    <mergeCell ref="C141:C142"/>
    <mergeCell ref="H154:H158"/>
    <mergeCell ref="G154:G158"/>
    <mergeCell ref="B143:B144"/>
    <mergeCell ref="G147:G148"/>
    <mergeCell ref="C190:C194"/>
    <mergeCell ref="D190:D194"/>
    <mergeCell ref="E190:E194"/>
    <mergeCell ref="F190:F194"/>
    <mergeCell ref="G190:G194"/>
    <mergeCell ref="E147:E148"/>
    <mergeCell ref="C171:C172"/>
    <mergeCell ref="D171:D172"/>
    <mergeCell ref="E171:E172"/>
    <mergeCell ref="F171:F172"/>
    <mergeCell ref="G171:G172"/>
    <mergeCell ref="H171:H172"/>
    <mergeCell ref="C168:C169"/>
    <mergeCell ref="D168:D169"/>
    <mergeCell ref="E168:E169"/>
    <mergeCell ref="F168:F169"/>
    <mergeCell ref="G168:G169"/>
    <mergeCell ref="B173:B177"/>
    <mergeCell ref="C173:C177"/>
    <mergeCell ref="H168:H169"/>
    <mergeCell ref="H159:H163"/>
    <mergeCell ref="G149:G153"/>
    <mergeCell ref="M135:M136"/>
    <mergeCell ref="N135:N136"/>
    <mergeCell ref="O135:O136"/>
    <mergeCell ref="G117:G121"/>
    <mergeCell ref="A106:J109"/>
    <mergeCell ref="C85:C88"/>
    <mergeCell ref="B89:B92"/>
    <mergeCell ref="C89:C92"/>
    <mergeCell ref="D89:D92"/>
    <mergeCell ref="E89:E92"/>
    <mergeCell ref="F89:F92"/>
    <mergeCell ref="G89:G92"/>
    <mergeCell ref="H89:H92"/>
    <mergeCell ref="G126:G127"/>
    <mergeCell ref="H126:H127"/>
    <mergeCell ref="C145:C146"/>
    <mergeCell ref="D145:D146"/>
    <mergeCell ref="E143:E144"/>
    <mergeCell ref="F143:F144"/>
    <mergeCell ref="G128:G132"/>
    <mergeCell ref="F122:F123"/>
    <mergeCell ref="G122:G123"/>
    <mergeCell ref="H122:H123"/>
    <mergeCell ref="C124:C125"/>
    <mergeCell ref="D124:D125"/>
    <mergeCell ref="G143:G144"/>
    <mergeCell ref="H145:H146"/>
    <mergeCell ref="D143:D144"/>
    <mergeCell ref="A77:A92"/>
    <mergeCell ref="H81:H84"/>
    <mergeCell ref="I81:I84"/>
    <mergeCell ref="J81:J84"/>
    <mergeCell ref="G112:G116"/>
    <mergeCell ref="A105:Q105"/>
    <mergeCell ref="B101:B104"/>
    <mergeCell ref="H147:H148"/>
    <mergeCell ref="D141:D142"/>
    <mergeCell ref="E141:E142"/>
    <mergeCell ref="Q156:Q157"/>
    <mergeCell ref="B154:B158"/>
    <mergeCell ref="C154:C158"/>
    <mergeCell ref="I154:I158"/>
    <mergeCell ref="B81:B84"/>
    <mergeCell ref="C81:C84"/>
    <mergeCell ref="D81:D84"/>
    <mergeCell ref="E81:E84"/>
    <mergeCell ref="I85:I88"/>
    <mergeCell ref="J85:J88"/>
    <mergeCell ref="I89:I92"/>
    <mergeCell ref="H143:H144"/>
    <mergeCell ref="A110:Q110"/>
    <mergeCell ref="N124:N125"/>
    <mergeCell ref="J154:J158"/>
    <mergeCell ref="B85:B88"/>
    <mergeCell ref="E124:E125"/>
    <mergeCell ref="F124:F125"/>
    <mergeCell ref="G124:G125"/>
    <mergeCell ref="H124:H125"/>
    <mergeCell ref="C126:C127"/>
    <mergeCell ref="D126:D127"/>
    <mergeCell ref="E126:E127"/>
    <mergeCell ref="K135:K136"/>
    <mergeCell ref="B97:B100"/>
    <mergeCell ref="L135:L136"/>
    <mergeCell ref="A4:A5"/>
    <mergeCell ref="I4:I5"/>
    <mergeCell ref="J4:J5"/>
    <mergeCell ref="A37:A48"/>
    <mergeCell ref="B389:B393"/>
    <mergeCell ref="D389:D393"/>
    <mergeCell ref="E389:E393"/>
    <mergeCell ref="F389:F393"/>
    <mergeCell ref="G389:G393"/>
    <mergeCell ref="H389:H393"/>
    <mergeCell ref="C389:C393"/>
    <mergeCell ref="B164:B167"/>
    <mergeCell ref="C164:C167"/>
    <mergeCell ref="D164:D167"/>
    <mergeCell ref="E164:E167"/>
    <mergeCell ref="F164:F167"/>
    <mergeCell ref="G164:G167"/>
    <mergeCell ref="H164:H167"/>
    <mergeCell ref="E133:E137"/>
    <mergeCell ref="F133:F137"/>
    <mergeCell ref="F45:F48"/>
    <mergeCell ref="G45:G48"/>
    <mergeCell ref="H45:H48"/>
    <mergeCell ref="I45:I48"/>
    <mergeCell ref="J45:J48"/>
    <mergeCell ref="C63:C64"/>
    <mergeCell ref="D63:D64"/>
    <mergeCell ref="E63:E64"/>
    <mergeCell ref="F63:F64"/>
    <mergeCell ref="G63:G64"/>
    <mergeCell ref="H63:H64"/>
    <mergeCell ref="I61:I64"/>
    <mergeCell ref="I164:I167"/>
    <mergeCell ref="C133:C137"/>
    <mergeCell ref="D133:D137"/>
    <mergeCell ref="G53:G56"/>
    <mergeCell ref="Q135:Q136"/>
    <mergeCell ref="B117:B121"/>
    <mergeCell ref="A455:A469"/>
    <mergeCell ref="A261:A275"/>
    <mergeCell ref="B61:B62"/>
    <mergeCell ref="C61:C62"/>
    <mergeCell ref="D61:D62"/>
    <mergeCell ref="E61:E62"/>
    <mergeCell ref="F61:F62"/>
    <mergeCell ref="G61:G62"/>
    <mergeCell ref="H61:H62"/>
    <mergeCell ref="J164:J167"/>
    <mergeCell ref="B133:B137"/>
    <mergeCell ref="P135:P136"/>
    <mergeCell ref="J61:J64"/>
    <mergeCell ref="G133:G137"/>
    <mergeCell ref="H133:H137"/>
    <mergeCell ref="I133:I137"/>
    <mergeCell ref="J133:J137"/>
    <mergeCell ref="C97:C100"/>
    <mergeCell ref="D97:D100"/>
    <mergeCell ref="E97:E100"/>
    <mergeCell ref="F97:F100"/>
    <mergeCell ref="G97:G100"/>
    <mergeCell ref="H97:H100"/>
    <mergeCell ref="I97:I100"/>
    <mergeCell ref="J97:J100"/>
    <mergeCell ref="F126:F127"/>
  </mergeCells>
  <printOptions horizontalCentered="1" gridLines="1"/>
  <pageMargins left="0.39370078740157483" right="0.39370078740157483" top="1.1811023622047245" bottom="0.39370078740157483" header="0.51181102362204722" footer="0"/>
  <pageSetup paperSize="9" scale="10" orientation="landscape" r:id="rId1"/>
  <headerFooter differentFirst="1">
    <oddHeader xml:space="preserve">&amp;C&amp;"Times New Roman,обычный"&amp;68&amp;P </oddHeader>
  </headerFooter>
  <rowBreaks count="5" manualBreakCount="5">
    <brk id="24" max="16" man="1"/>
    <brk id="44" max="16" man="1"/>
    <brk id="60" max="16" man="1"/>
    <brk id="80" max="16" man="1"/>
    <brk id="92"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2021-05-06T05:22:48Z</dcterms:modified>
</cp:coreProperties>
</file>