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F1C0EF-7D9A-420F-8696-BD323E14ACFD}" xr6:coauthVersionLast="36" xr6:coauthVersionMax="47" xr10:uidLastSave="{00000000-0000-0000-0000-000000000000}"/>
  <bookViews>
    <workbookView xWindow="0" yWindow="0" windowWidth="24000" windowHeight="8925" tabRatio="780" firstSheet="3" activeTab="8" xr2:uid="{00000000-000D-0000-FFFF-FFFF00000000}"/>
  </bookViews>
  <sheets>
    <sheet name="Додаток 1" sheetId="1" r:id="rId1"/>
    <sheet name="Додаток 2" sheetId="3" r:id="rId2"/>
    <sheet name="Додаток 3 (без ІТП)" sheetId="11" r:id="rId3"/>
    <sheet name="Додаток 4 (по ІТП) " sheetId="15" r:id="rId4"/>
    <sheet name="Додаток 5 (без ІТП)" sheetId="7" r:id="rId5"/>
    <sheet name="Додаток 6 (з ІТП)" sheetId="16" r:id="rId6"/>
    <sheet name="Додаток 7 (без ІТП)" sheetId="17" r:id="rId7"/>
    <sheet name="Додаток 8 (з ІТП)" sheetId="18" r:id="rId8"/>
    <sheet name="Дод. 9 (гар.вода)" sheetId="19" r:id="rId9"/>
    <sheet name="Аркуш1" sheetId="20" r:id="rId10"/>
  </sheets>
  <definedNames>
    <definedName name="_xlnm.Print_Titles" localSheetId="8">'Дод. 9 (гар.вода)'!$16:$18</definedName>
    <definedName name="_xlnm.Print_Titles" localSheetId="0">'Додаток 1'!$17:$19</definedName>
    <definedName name="_xlnm.Print_Titles" localSheetId="1">'Додаток 2'!$17:$19</definedName>
    <definedName name="_xlnm.Print_Titles" localSheetId="4">'Додаток 5 (без ІТП)'!$17:$19</definedName>
    <definedName name="_xlnm.Print_Titles" localSheetId="5">'Додаток 6 (з ІТП)'!$17:$19</definedName>
    <definedName name="_xlnm.Print_Titles" localSheetId="6">'Додаток 7 (без ІТП)'!$17:$19</definedName>
    <definedName name="_xlnm.Print_Titles" localSheetId="7">'Додаток 8 (з ІТП)'!$17:$19</definedName>
    <definedName name="_xlnm.Print_Area" localSheetId="8">'Дод. 9 (гар.вода)'!$A$1:$C$31</definedName>
    <definedName name="_xlnm.Print_Area" localSheetId="0">'Додаток 1'!$A$1:$H$58</definedName>
    <definedName name="_xlnm.Print_Area" localSheetId="1">'Додаток 2'!$A$1:$H$62</definedName>
    <definedName name="_xlnm.Print_Area" localSheetId="2">'Додаток 3 (без ІТП)'!$A$1:$H$54</definedName>
    <definedName name="_xlnm.Print_Area" localSheetId="3">'Додаток 4 (по ІТП) '!$A$1:$H$58</definedName>
    <definedName name="_xlnm.Print_Area" localSheetId="4">'Додаток 5 (без ІТП)'!$A$1:$H$65</definedName>
    <definedName name="_xlnm.Print_Area" localSheetId="5">'Додаток 6 (з ІТП)'!$A$1:$H$65</definedName>
    <definedName name="_xlnm.Print_Area" localSheetId="6">'Додаток 7 (без ІТП)'!$A$1:$H$65</definedName>
    <definedName name="_xlnm.Print_Area" localSheetId="7">'Додаток 8 (з ІТП)'!$A$1:$H$65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5" l="1"/>
  <c r="H41" i="15"/>
  <c r="H40" i="15"/>
  <c r="H31" i="15"/>
  <c r="H51" i="15"/>
  <c r="F40" i="15"/>
  <c r="F31" i="15"/>
  <c r="D31" i="15"/>
  <c r="D40" i="15"/>
  <c r="K32" i="15"/>
  <c r="K31" i="15"/>
  <c r="H31" i="3"/>
  <c r="F31" i="3"/>
  <c r="D31" i="3"/>
  <c r="F55" i="3"/>
  <c r="D37" i="1"/>
  <c r="D29" i="3" l="1"/>
  <c r="D36" i="3"/>
  <c r="F36" i="3"/>
  <c r="H37" i="15" l="1"/>
  <c r="H36" i="15"/>
  <c r="H35" i="15"/>
  <c r="H33" i="15"/>
  <c r="H32" i="15"/>
  <c r="H24" i="15"/>
  <c r="H25" i="15"/>
  <c r="F25" i="15"/>
  <c r="F32" i="15" l="1"/>
  <c r="D32" i="15"/>
  <c r="H33" i="3"/>
  <c r="H36" i="3"/>
  <c r="K24" i="3" l="1"/>
  <c r="K25" i="3"/>
  <c r="K26" i="3"/>
  <c r="K27" i="3"/>
  <c r="K28" i="3"/>
  <c r="K29" i="3"/>
  <c r="K31" i="3"/>
  <c r="K32" i="3"/>
  <c r="K33" i="3"/>
  <c r="K35" i="3"/>
  <c r="K36" i="3"/>
  <c r="K37" i="3"/>
  <c r="K39" i="3"/>
  <c r="K40" i="3"/>
  <c r="K41" i="3"/>
  <c r="K43" i="3"/>
  <c r="K44" i="3"/>
  <c r="K45" i="3"/>
  <c r="K46" i="3"/>
  <c r="K47" i="3"/>
  <c r="K49" i="3"/>
  <c r="K51" i="3"/>
  <c r="K52" i="3"/>
  <c r="K53" i="3"/>
  <c r="K54" i="3"/>
  <c r="K55" i="3"/>
  <c r="J24" i="3"/>
  <c r="J25" i="3"/>
  <c r="J26" i="3"/>
  <c r="J27" i="3"/>
  <c r="J28" i="3"/>
  <c r="J29" i="3"/>
  <c r="J31" i="3"/>
  <c r="J32" i="3"/>
  <c r="J33" i="3"/>
  <c r="J35" i="3"/>
  <c r="J36" i="3"/>
  <c r="J37" i="3"/>
  <c r="J39" i="3"/>
  <c r="J40" i="3"/>
  <c r="J41" i="3"/>
  <c r="J43" i="3"/>
  <c r="J44" i="3"/>
  <c r="J45" i="3"/>
  <c r="J46" i="3"/>
  <c r="J47" i="3"/>
  <c r="J49" i="3"/>
  <c r="J51" i="3"/>
  <c r="J52" i="3"/>
  <c r="J53" i="3"/>
  <c r="J54" i="3"/>
  <c r="J55" i="3"/>
  <c r="F33" i="1" l="1"/>
  <c r="F51" i="1"/>
  <c r="H37" i="1"/>
  <c r="H40" i="1"/>
  <c r="F28" i="1"/>
  <c r="J24" i="1"/>
  <c r="J25" i="1"/>
  <c r="J26" i="1"/>
  <c r="J27" i="1"/>
  <c r="J28" i="1"/>
  <c r="J29" i="1"/>
  <c r="J31" i="1"/>
  <c r="J32" i="1"/>
  <c r="J33" i="1"/>
  <c r="J35" i="1"/>
  <c r="J36" i="1"/>
  <c r="J37" i="1"/>
  <c r="J39" i="1"/>
  <c r="J40" i="1"/>
  <c r="J41" i="1"/>
  <c r="J43" i="1"/>
  <c r="J44" i="1"/>
  <c r="J45" i="1"/>
  <c r="J46" i="1"/>
  <c r="J47" i="1"/>
  <c r="J49" i="1"/>
  <c r="J51" i="1"/>
  <c r="J52" i="1"/>
  <c r="J53" i="1"/>
  <c r="J54" i="1"/>
  <c r="J55" i="1"/>
  <c r="D40" i="1" l="1"/>
  <c r="C38" i="1" l="1"/>
  <c r="J38" i="1" s="1"/>
  <c r="H27" i="3" l="1"/>
  <c r="H28" i="3"/>
  <c r="F28" i="3"/>
  <c r="D28" i="3"/>
  <c r="F37" i="15"/>
  <c r="D37" i="15"/>
  <c r="L24" i="3"/>
  <c r="L25" i="3"/>
  <c r="L26" i="3"/>
  <c r="L27" i="3"/>
  <c r="L28" i="3"/>
  <c r="L29" i="3"/>
  <c r="L31" i="3"/>
  <c r="L32" i="3"/>
  <c r="L33" i="3"/>
  <c r="L35" i="3"/>
  <c r="L36" i="3"/>
  <c r="L37" i="3"/>
  <c r="L39" i="3"/>
  <c r="L40" i="3"/>
  <c r="L41" i="3"/>
  <c r="L43" i="3"/>
  <c r="L44" i="3"/>
  <c r="L45" i="3"/>
  <c r="L46" i="3"/>
  <c r="L47" i="3"/>
  <c r="L49" i="3"/>
  <c r="L51" i="3"/>
  <c r="L52" i="3"/>
  <c r="L53" i="3"/>
  <c r="L54" i="3"/>
  <c r="L55" i="3"/>
  <c r="D27" i="3"/>
  <c r="H29" i="1"/>
  <c r="L24" i="1"/>
  <c r="L25" i="1"/>
  <c r="L26" i="1"/>
  <c r="L27" i="1"/>
  <c r="L28" i="1"/>
  <c r="L29" i="1"/>
  <c r="L31" i="1"/>
  <c r="L32" i="1"/>
  <c r="L33" i="1"/>
  <c r="L35" i="1"/>
  <c r="L36" i="1"/>
  <c r="L37" i="1"/>
  <c r="L39" i="1"/>
  <c r="L40" i="1"/>
  <c r="L41" i="1"/>
  <c r="L43" i="1"/>
  <c r="L44" i="1"/>
  <c r="L45" i="1"/>
  <c r="L46" i="1"/>
  <c r="L47" i="1"/>
  <c r="L49" i="1"/>
  <c r="L51" i="1"/>
  <c r="L52" i="1"/>
  <c r="L53" i="1"/>
  <c r="L54" i="1"/>
  <c r="L55" i="1"/>
  <c r="K24" i="1"/>
  <c r="K25" i="1"/>
  <c r="K26" i="1"/>
  <c r="K27" i="1"/>
  <c r="K28" i="1"/>
  <c r="K29" i="1"/>
  <c r="K31" i="1"/>
  <c r="K32" i="1"/>
  <c r="K33" i="1"/>
  <c r="K35" i="1"/>
  <c r="K36" i="1"/>
  <c r="K37" i="1"/>
  <c r="K39" i="1"/>
  <c r="K40" i="1"/>
  <c r="K41" i="1"/>
  <c r="K43" i="1"/>
  <c r="K44" i="1"/>
  <c r="K45" i="1"/>
  <c r="K46" i="1"/>
  <c r="K47" i="1"/>
  <c r="K49" i="1"/>
  <c r="K51" i="1"/>
  <c r="K52" i="1"/>
  <c r="K53" i="1"/>
  <c r="K54" i="1"/>
  <c r="K55" i="1"/>
  <c r="H27" i="15" l="1"/>
  <c r="H28" i="15"/>
  <c r="H29" i="15"/>
  <c r="H42" i="15"/>
  <c r="H47" i="15"/>
  <c r="F39" i="15"/>
  <c r="D29" i="15"/>
  <c r="H42" i="11"/>
  <c r="F42" i="11"/>
  <c r="D42" i="11"/>
  <c r="J24" i="11"/>
  <c r="J25" i="11"/>
  <c r="J26" i="11"/>
  <c r="J27" i="11"/>
  <c r="J28" i="11"/>
  <c r="J29" i="11"/>
  <c r="J31" i="11"/>
  <c r="J32" i="11"/>
  <c r="J33" i="11"/>
  <c r="J35" i="11"/>
  <c r="J36" i="11"/>
  <c r="J37" i="11"/>
  <c r="J39" i="11"/>
  <c r="J40" i="11"/>
  <c r="J41" i="11"/>
  <c r="J42" i="11"/>
  <c r="J43" i="11"/>
  <c r="J45" i="11"/>
  <c r="J47" i="11"/>
  <c r="J48" i="11"/>
  <c r="J49" i="11"/>
  <c r="J50" i="11"/>
  <c r="J51" i="11"/>
  <c r="F33" i="3"/>
  <c r="D33" i="3"/>
  <c r="F27" i="1"/>
  <c r="D46" i="1"/>
  <c r="D36" i="1"/>
  <c r="F29" i="15" l="1"/>
  <c r="F27" i="3"/>
  <c r="H51" i="1" l="1"/>
  <c r="D47" i="15" l="1"/>
  <c r="H32" i="3"/>
  <c r="F32" i="3"/>
  <c r="D32" i="3"/>
  <c r="J30" i="18" l="1"/>
  <c r="J30" i="16"/>
  <c r="J53" i="7"/>
  <c r="M24" i="15"/>
  <c r="L27" i="17" s="1"/>
  <c r="M25" i="15"/>
  <c r="L33" i="17" s="1"/>
  <c r="M27" i="15"/>
  <c r="L35" i="17" s="1"/>
  <c r="M28" i="15"/>
  <c r="L36" i="17" s="1"/>
  <c r="M29" i="15"/>
  <c r="L37" i="17" s="1"/>
  <c r="M31" i="15"/>
  <c r="L39" i="17" s="1"/>
  <c r="M32" i="15"/>
  <c r="L40" i="17" s="1"/>
  <c r="M33" i="15"/>
  <c r="L41" i="17" s="1"/>
  <c r="M35" i="15"/>
  <c r="L43" i="17" s="1"/>
  <c r="M36" i="15"/>
  <c r="L44" i="17" s="1"/>
  <c r="M37" i="15"/>
  <c r="L45" i="17" s="1"/>
  <c r="M39" i="15"/>
  <c r="L47" i="17" s="1"/>
  <c r="M40" i="15"/>
  <c r="L48" i="17" s="1"/>
  <c r="M41" i="15"/>
  <c r="L49" i="17" s="1"/>
  <c r="M42" i="15"/>
  <c r="L50" i="17" s="1"/>
  <c r="M43" i="15"/>
  <c r="L51" i="17" s="1"/>
  <c r="M45" i="15"/>
  <c r="L53" i="17" s="1"/>
  <c r="M47" i="15"/>
  <c r="L55" i="17" s="1"/>
  <c r="M48" i="15"/>
  <c r="L56" i="17" s="1"/>
  <c r="M49" i="15"/>
  <c r="L57" i="17" s="1"/>
  <c r="M50" i="15"/>
  <c r="L58" i="17" s="1"/>
  <c r="M51" i="15"/>
  <c r="L59" i="17" s="1"/>
  <c r="N24" i="11"/>
  <c r="N25" i="11"/>
  <c r="N26" i="11"/>
  <c r="N27" i="11"/>
  <c r="N28" i="11"/>
  <c r="N29" i="11"/>
  <c r="N31" i="11"/>
  <c r="N32" i="11"/>
  <c r="N33" i="11"/>
  <c r="N35" i="11"/>
  <c r="N36" i="11"/>
  <c r="N37" i="11"/>
  <c r="N39" i="11"/>
  <c r="N40" i="11"/>
  <c r="N41" i="11"/>
  <c r="N42" i="11"/>
  <c r="N43" i="11"/>
  <c r="N45" i="11"/>
  <c r="N47" i="11"/>
  <c r="N48" i="11"/>
  <c r="N49" i="11"/>
  <c r="N50" i="11"/>
  <c r="N51" i="11"/>
  <c r="N24" i="3"/>
  <c r="N25" i="3"/>
  <c r="N26" i="3"/>
  <c r="N27" i="3"/>
  <c r="N28" i="3"/>
  <c r="N29" i="3"/>
  <c r="N31" i="3"/>
  <c r="N32" i="3"/>
  <c r="N33" i="3"/>
  <c r="N35" i="3"/>
  <c r="N36" i="3"/>
  <c r="N37" i="3"/>
  <c r="N39" i="3"/>
  <c r="N40" i="3"/>
  <c r="N41" i="3"/>
  <c r="N43" i="3"/>
  <c r="N44" i="3"/>
  <c r="N45" i="3"/>
  <c r="N46" i="3"/>
  <c r="N47" i="3"/>
  <c r="N49" i="3"/>
  <c r="N51" i="3"/>
  <c r="N52" i="3"/>
  <c r="N53" i="3"/>
  <c r="N54" i="3"/>
  <c r="N55" i="3"/>
  <c r="M24" i="1"/>
  <c r="M25" i="1"/>
  <c r="M26" i="1"/>
  <c r="M27" i="1"/>
  <c r="M28" i="1"/>
  <c r="M29" i="1"/>
  <c r="M31" i="1"/>
  <c r="M32" i="1"/>
  <c r="M33" i="1"/>
  <c r="M35" i="1"/>
  <c r="M36" i="1"/>
  <c r="M37" i="1"/>
  <c r="M39" i="1"/>
  <c r="M40" i="1"/>
  <c r="M41" i="1"/>
  <c r="M43" i="1"/>
  <c r="M44" i="1"/>
  <c r="M45" i="1"/>
  <c r="M46" i="1"/>
  <c r="M47" i="1"/>
  <c r="M49" i="1"/>
  <c r="M51" i="1"/>
  <c r="M52" i="1"/>
  <c r="M53" i="1"/>
  <c r="M54" i="1"/>
  <c r="M55" i="1"/>
  <c r="D41" i="15" l="1"/>
  <c r="H37" i="11"/>
  <c r="F37" i="11"/>
  <c r="D37" i="11"/>
  <c r="H55" i="3"/>
  <c r="H37" i="3"/>
  <c r="F37" i="3"/>
  <c r="D37" i="3"/>
  <c r="H36" i="1" l="1"/>
  <c r="F35" i="15" l="1"/>
  <c r="F47" i="15"/>
  <c r="H40" i="3"/>
  <c r="H26" i="3"/>
  <c r="F26" i="3"/>
  <c r="D26" i="3"/>
  <c r="F40" i="3"/>
  <c r="F51" i="3"/>
  <c r="D40" i="3"/>
  <c r="D51" i="3"/>
  <c r="H55" i="1"/>
  <c r="E30" i="15" l="1"/>
  <c r="K24" i="15"/>
  <c r="K25" i="15"/>
  <c r="K27" i="15"/>
  <c r="K28" i="15"/>
  <c r="K29" i="15"/>
  <c r="K33" i="15"/>
  <c r="K35" i="15"/>
  <c r="K36" i="15"/>
  <c r="K37" i="15"/>
  <c r="K39" i="15"/>
  <c r="K40" i="15"/>
  <c r="K41" i="15"/>
  <c r="K42" i="15"/>
  <c r="K43" i="15"/>
  <c r="K45" i="15"/>
  <c r="K47" i="15"/>
  <c r="K48" i="15"/>
  <c r="K49" i="15"/>
  <c r="K50" i="15"/>
  <c r="K51" i="15"/>
  <c r="H36" i="11"/>
  <c r="F36" i="11"/>
  <c r="D36" i="11"/>
  <c r="F46" i="1"/>
  <c r="H51" i="3"/>
  <c r="H46" i="1" l="1"/>
  <c r="H35" i="1"/>
  <c r="F42" i="15" l="1"/>
  <c r="H41" i="1"/>
  <c r="D51" i="1"/>
  <c r="D55" i="1"/>
  <c r="G23" i="3" l="1"/>
  <c r="L23" i="3" s="1"/>
  <c r="H47" i="11" l="1"/>
  <c r="F47" i="11"/>
  <c r="D47" i="11"/>
  <c r="H24" i="1" l="1"/>
  <c r="F55" i="1" l="1"/>
  <c r="D42" i="15" l="1"/>
  <c r="F29" i="3"/>
  <c r="D55" i="3"/>
  <c r="D35" i="3"/>
  <c r="H33" i="1"/>
  <c r="D25" i="1"/>
  <c r="F27" i="15" l="1"/>
  <c r="D27" i="15"/>
  <c r="H31" i="1"/>
  <c r="H32" i="1"/>
  <c r="H39" i="1"/>
  <c r="H25" i="1"/>
  <c r="H26" i="1"/>
  <c r="H27" i="1"/>
  <c r="H28" i="1"/>
  <c r="H41" i="11" l="1"/>
  <c r="E53" i="17" l="1"/>
  <c r="J53" i="17" s="1"/>
  <c r="N53" i="17" s="1"/>
  <c r="F53" i="17"/>
  <c r="E36" i="7"/>
  <c r="E36" i="17" s="1"/>
  <c r="E37" i="7"/>
  <c r="E37" i="17" s="1"/>
  <c r="E35" i="7"/>
  <c r="E35" i="17" s="1"/>
  <c r="E33" i="7"/>
  <c r="E33" i="17" s="1"/>
  <c r="E30" i="7"/>
  <c r="E31" i="7"/>
  <c r="E31" i="17" s="1"/>
  <c r="E32" i="7"/>
  <c r="E32" i="17" s="1"/>
  <c r="E29" i="7"/>
  <c r="E29" i="17" s="1"/>
  <c r="E50" i="7"/>
  <c r="E50" i="17" s="1"/>
  <c r="E51" i="7"/>
  <c r="E51" i="17" s="1"/>
  <c r="E59" i="7"/>
  <c r="E59" i="17" s="1"/>
  <c r="E58" i="7"/>
  <c r="E58" i="17" s="1"/>
  <c r="E57" i="7"/>
  <c r="E57" i="17" s="1"/>
  <c r="E56" i="7"/>
  <c r="E56" i="17" s="1"/>
  <c r="E55" i="7"/>
  <c r="E55" i="17" s="1"/>
  <c r="E49" i="7"/>
  <c r="E49" i="17" s="1"/>
  <c r="E48" i="7"/>
  <c r="E47" i="7"/>
  <c r="E47" i="17" s="1"/>
  <c r="E45" i="7"/>
  <c r="E45" i="17" s="1"/>
  <c r="E44" i="7"/>
  <c r="E44" i="17" s="1"/>
  <c r="E43" i="7"/>
  <c r="E43" i="17" s="1"/>
  <c r="E40" i="7"/>
  <c r="E40" i="17" s="1"/>
  <c r="E41" i="7"/>
  <c r="E39" i="7"/>
  <c r="E39" i="17" s="1"/>
  <c r="E28" i="7"/>
  <c r="E28" i="17" s="1"/>
  <c r="G28" i="7"/>
  <c r="E30" i="17" l="1"/>
  <c r="J30" i="17" s="1"/>
  <c r="N30" i="17" s="1"/>
  <c r="J30" i="7"/>
  <c r="E46" i="7"/>
  <c r="E34" i="7"/>
  <c r="E42" i="7"/>
  <c r="E38" i="7"/>
  <c r="E48" i="17"/>
  <c r="E46" i="17" s="1"/>
  <c r="E41" i="17"/>
  <c r="E38" i="17" s="1"/>
  <c r="E54" i="17"/>
  <c r="E42" i="17"/>
  <c r="E34" i="17"/>
  <c r="D51" i="11"/>
  <c r="D41" i="11"/>
  <c r="F25" i="11"/>
  <c r="F26" i="11"/>
  <c r="F27" i="11"/>
  <c r="F28" i="11"/>
  <c r="F29" i="11"/>
  <c r="F31" i="11"/>
  <c r="F32" i="11"/>
  <c r="F33" i="11"/>
  <c r="F35" i="11"/>
  <c r="F39" i="11"/>
  <c r="F40" i="11"/>
  <c r="F41" i="11"/>
  <c r="F43" i="11"/>
  <c r="F45" i="11"/>
  <c r="F48" i="11"/>
  <c r="F49" i="11"/>
  <c r="F50" i="11"/>
  <c r="F51" i="11"/>
  <c r="F24" i="11"/>
  <c r="F43" i="15"/>
  <c r="F51" i="15"/>
  <c r="F59" i="18" s="1"/>
  <c r="F50" i="15"/>
  <c r="F49" i="15"/>
  <c r="F48" i="15"/>
  <c r="F41" i="15"/>
  <c r="F36" i="15"/>
  <c r="F33" i="15"/>
  <c r="F28" i="15"/>
  <c r="F24" i="15"/>
  <c r="H41" i="3"/>
  <c r="F54" i="3"/>
  <c r="F53" i="3"/>
  <c r="F52" i="3"/>
  <c r="F47" i="3"/>
  <c r="F46" i="3"/>
  <c r="F45" i="3"/>
  <c r="F44" i="3"/>
  <c r="F43" i="3"/>
  <c r="F41" i="3"/>
  <c r="F39" i="3"/>
  <c r="F35" i="3"/>
  <c r="F25" i="3"/>
  <c r="F24" i="3"/>
  <c r="F54" i="1"/>
  <c r="F53" i="1"/>
  <c r="F52" i="1"/>
  <c r="F45" i="1"/>
  <c r="F44" i="1"/>
  <c r="F43" i="1"/>
  <c r="F40" i="1"/>
  <c r="F41" i="1"/>
  <c r="F39" i="1"/>
  <c r="F37" i="1"/>
  <c r="F36" i="1"/>
  <c r="F35" i="1"/>
  <c r="F32" i="1"/>
  <c r="F31" i="1"/>
  <c r="F25" i="1"/>
  <c r="F26" i="1"/>
  <c r="F32" i="7"/>
  <c r="F32" i="17" s="1"/>
  <c r="F29" i="1"/>
  <c r="F24" i="1"/>
  <c r="E59" i="18"/>
  <c r="E58" i="18"/>
  <c r="E57" i="18"/>
  <c r="E56" i="18"/>
  <c r="E55" i="18"/>
  <c r="E53" i="18"/>
  <c r="E51" i="18"/>
  <c r="E50" i="18"/>
  <c r="E49" i="18"/>
  <c r="E48" i="18"/>
  <c r="E47" i="18"/>
  <c r="E45" i="18"/>
  <c r="E44" i="18"/>
  <c r="E43" i="18"/>
  <c r="E41" i="18"/>
  <c r="E40" i="18"/>
  <c r="E39" i="18"/>
  <c r="E37" i="18"/>
  <c r="E36" i="18"/>
  <c r="E35" i="18"/>
  <c r="E33" i="18"/>
  <c r="E32" i="18"/>
  <c r="E31" i="18"/>
  <c r="E29" i="18"/>
  <c r="E28" i="18"/>
  <c r="E59" i="16"/>
  <c r="E58" i="16"/>
  <c r="E57" i="16"/>
  <c r="E56" i="16"/>
  <c r="E55" i="16"/>
  <c r="E53" i="16"/>
  <c r="E51" i="16"/>
  <c r="E50" i="16"/>
  <c r="E49" i="16"/>
  <c r="E48" i="16"/>
  <c r="E47" i="16"/>
  <c r="E45" i="16"/>
  <c r="E44" i="16"/>
  <c r="E43" i="16"/>
  <c r="E41" i="16"/>
  <c r="E40" i="16"/>
  <c r="E39" i="16"/>
  <c r="E37" i="16"/>
  <c r="E36" i="16"/>
  <c r="E35" i="16"/>
  <c r="E33" i="16"/>
  <c r="E32" i="16"/>
  <c r="E31" i="16"/>
  <c r="E29" i="16"/>
  <c r="E28" i="16"/>
  <c r="E54" i="7"/>
  <c r="E27" i="7"/>
  <c r="E46" i="15"/>
  <c r="F45" i="15"/>
  <c r="F53" i="16" s="1"/>
  <c r="E38" i="15"/>
  <c r="E34" i="15"/>
  <c r="E26" i="15"/>
  <c r="E46" i="11"/>
  <c r="E38" i="11"/>
  <c r="E34" i="11"/>
  <c r="E30" i="11"/>
  <c r="E23" i="11" s="1"/>
  <c r="E50" i="3"/>
  <c r="K50" i="3" s="1"/>
  <c r="E42" i="3"/>
  <c r="K42" i="3" s="1"/>
  <c r="E38" i="3"/>
  <c r="K38" i="3" s="1"/>
  <c r="E34" i="3"/>
  <c r="K34" i="3" s="1"/>
  <c r="E30" i="3"/>
  <c r="K30" i="3" s="1"/>
  <c r="E23" i="3"/>
  <c r="K23" i="3" s="1"/>
  <c r="E50" i="1"/>
  <c r="K50" i="1" s="1"/>
  <c r="F47" i="1"/>
  <c r="E42" i="1"/>
  <c r="K42" i="1" s="1"/>
  <c r="E38" i="1"/>
  <c r="K38" i="1" s="1"/>
  <c r="E34" i="1"/>
  <c r="K34" i="1" s="1"/>
  <c r="E30" i="1"/>
  <c r="K30" i="1" s="1"/>
  <c r="E23" i="1"/>
  <c r="K23" i="1" s="1"/>
  <c r="C23" i="19"/>
  <c r="C26" i="19" s="1"/>
  <c r="C27" i="19" s="1"/>
  <c r="F28" i="7" l="1"/>
  <c r="F23" i="1"/>
  <c r="F30" i="3"/>
  <c r="F53" i="18"/>
  <c r="F23" i="3"/>
  <c r="F38" i="15"/>
  <c r="F50" i="3"/>
  <c r="F31" i="18"/>
  <c r="F46" i="11"/>
  <c r="F35" i="7"/>
  <c r="F35" i="17" s="1"/>
  <c r="F29" i="7"/>
  <c r="F29" i="17" s="1"/>
  <c r="F30" i="7"/>
  <c r="F30" i="17" s="1"/>
  <c r="F36" i="7"/>
  <c r="F36" i="17" s="1"/>
  <c r="F28" i="16"/>
  <c r="F34" i="1"/>
  <c r="F36" i="16"/>
  <c r="F33" i="18"/>
  <c r="F28" i="18"/>
  <c r="E54" i="18"/>
  <c r="F47" i="7"/>
  <c r="F47" i="17" s="1"/>
  <c r="F58" i="7"/>
  <c r="F58" i="17" s="1"/>
  <c r="F46" i="15"/>
  <c r="E54" i="16"/>
  <c r="E46" i="18"/>
  <c r="F37" i="7"/>
  <c r="F48" i="7"/>
  <c r="F48" i="17" s="1"/>
  <c r="F56" i="7"/>
  <c r="F56" i="17" s="1"/>
  <c r="F58" i="18"/>
  <c r="F41" i="18"/>
  <c r="F51" i="18"/>
  <c r="F51" i="7"/>
  <c r="F51" i="17" s="1"/>
  <c r="E23" i="15"/>
  <c r="E44" i="15" s="1"/>
  <c r="E21" i="15" s="1"/>
  <c r="F21" i="15" s="1"/>
  <c r="F31" i="7"/>
  <c r="F31" i="17" s="1"/>
  <c r="F58" i="16"/>
  <c r="E46" i="16"/>
  <c r="F33" i="7"/>
  <c r="F33" i="17" s="1"/>
  <c r="F49" i="7"/>
  <c r="F49" i="17" s="1"/>
  <c r="F57" i="7"/>
  <c r="F57" i="17" s="1"/>
  <c r="F48" i="16"/>
  <c r="F30" i="11"/>
  <c r="F23" i="11" s="1"/>
  <c r="F30" i="15"/>
  <c r="E42" i="16"/>
  <c r="F59" i="7"/>
  <c r="F59" i="17" s="1"/>
  <c r="F55" i="7"/>
  <c r="F55" i="17" s="1"/>
  <c r="F50" i="7"/>
  <c r="F50" i="17" s="1"/>
  <c r="F45" i="7"/>
  <c r="F45" i="17" s="1"/>
  <c r="F45" i="18"/>
  <c r="F44" i="7"/>
  <c r="F44" i="17" s="1"/>
  <c r="F44" i="16"/>
  <c r="F43" i="7"/>
  <c r="F43" i="17" s="1"/>
  <c r="F43" i="16"/>
  <c r="F41" i="7"/>
  <c r="F41" i="17" s="1"/>
  <c r="F40" i="7"/>
  <c r="F40" i="17" s="1"/>
  <c r="F40" i="16"/>
  <c r="F39" i="7"/>
  <c r="F39" i="17" s="1"/>
  <c r="E22" i="1"/>
  <c r="K22" i="1" s="1"/>
  <c r="F30" i="1"/>
  <c r="F37" i="16"/>
  <c r="F28" i="17"/>
  <c r="F34" i="15"/>
  <c r="E38" i="18"/>
  <c r="F26" i="15"/>
  <c r="E34" i="16"/>
  <c r="F38" i="11"/>
  <c r="E44" i="11"/>
  <c r="E21" i="11" s="1"/>
  <c r="F21" i="11" s="1"/>
  <c r="F34" i="11"/>
  <c r="E38" i="16"/>
  <c r="E22" i="3"/>
  <c r="E34" i="18"/>
  <c r="E27" i="18"/>
  <c r="F34" i="3"/>
  <c r="F38" i="3"/>
  <c r="F29" i="16"/>
  <c r="F31" i="16"/>
  <c r="F29" i="18"/>
  <c r="F39" i="18"/>
  <c r="F36" i="18"/>
  <c r="F47" i="18"/>
  <c r="F49" i="18"/>
  <c r="F33" i="16"/>
  <c r="F35" i="16"/>
  <c r="F39" i="16"/>
  <c r="F41" i="16"/>
  <c r="F45" i="16"/>
  <c r="F35" i="18"/>
  <c r="F32" i="16"/>
  <c r="F37" i="18"/>
  <c r="F40" i="18"/>
  <c r="F43" i="18"/>
  <c r="F44" i="18"/>
  <c r="F48" i="18"/>
  <c r="F56" i="16"/>
  <c r="E42" i="18"/>
  <c r="E27" i="16"/>
  <c r="F42" i="1"/>
  <c r="F38" i="1"/>
  <c r="E26" i="7"/>
  <c r="E52" i="7" s="1"/>
  <c r="E60" i="7" s="1"/>
  <c r="E27" i="17"/>
  <c r="F32" i="18"/>
  <c r="F56" i="18"/>
  <c r="F47" i="16"/>
  <c r="F49" i="16"/>
  <c r="F51" i="16"/>
  <c r="F50" i="18"/>
  <c r="F50" i="16"/>
  <c r="F50" i="1"/>
  <c r="F55" i="18"/>
  <c r="F55" i="16"/>
  <c r="F57" i="18"/>
  <c r="F57" i="16"/>
  <c r="F59" i="16"/>
  <c r="E48" i="3" l="1"/>
  <c r="K48" i="3" s="1"/>
  <c r="K22" i="3"/>
  <c r="F22" i="1"/>
  <c r="F48" i="1" s="1"/>
  <c r="E48" i="1"/>
  <c r="E20" i="3"/>
  <c r="F20" i="3" s="1"/>
  <c r="F34" i="16"/>
  <c r="F22" i="3"/>
  <c r="F48" i="3" s="1"/>
  <c r="F34" i="7"/>
  <c r="F37" i="17"/>
  <c r="F34" i="17" s="1"/>
  <c r="F23" i="15"/>
  <c r="F44" i="15" s="1"/>
  <c r="F46" i="17"/>
  <c r="F38" i="16"/>
  <c r="F24" i="7"/>
  <c r="F24" i="17" s="1"/>
  <c r="F54" i="17"/>
  <c r="F24" i="16"/>
  <c r="F38" i="17"/>
  <c r="F42" i="17"/>
  <c r="F42" i="18"/>
  <c r="F42" i="16"/>
  <c r="F46" i="18"/>
  <c r="E26" i="18"/>
  <c r="E52" i="18" s="1"/>
  <c r="E60" i="18" s="1"/>
  <c r="E26" i="16"/>
  <c r="E52" i="16" s="1"/>
  <c r="E60" i="16" s="1"/>
  <c r="F44" i="11"/>
  <c r="F34" i="18"/>
  <c r="F38" i="18"/>
  <c r="F27" i="18"/>
  <c r="F27" i="16"/>
  <c r="F46" i="16"/>
  <c r="E26" i="17"/>
  <c r="F54" i="18"/>
  <c r="F54" i="16"/>
  <c r="G41" i="16"/>
  <c r="G37" i="16"/>
  <c r="E20" i="1" l="1"/>
  <c r="F20" i="1" s="1"/>
  <c r="F22" i="18" s="1"/>
  <c r="K48" i="1"/>
  <c r="F26" i="16"/>
  <c r="F52" i="16" s="1"/>
  <c r="F60" i="16" s="1"/>
  <c r="F24" i="18"/>
  <c r="E52" i="17"/>
  <c r="E60" i="17" s="1"/>
  <c r="F26" i="18"/>
  <c r="F52" i="18" s="1"/>
  <c r="F60" i="18" s="1"/>
  <c r="F61" i="18" s="1"/>
  <c r="F22" i="16" l="1"/>
  <c r="F22" i="7"/>
  <c r="F22" i="17" s="1"/>
  <c r="F23" i="18"/>
  <c r="F21" i="18" s="1"/>
  <c r="F23" i="16"/>
  <c r="F23" i="7"/>
  <c r="F23" i="17" s="1"/>
  <c r="G59" i="18"/>
  <c r="C59" i="18"/>
  <c r="G58" i="18"/>
  <c r="C58" i="18"/>
  <c r="G57" i="18"/>
  <c r="C57" i="18"/>
  <c r="G56" i="18"/>
  <c r="C56" i="18"/>
  <c r="G55" i="18"/>
  <c r="C55" i="18"/>
  <c r="G53" i="18"/>
  <c r="C53" i="18"/>
  <c r="G51" i="18"/>
  <c r="C51" i="18"/>
  <c r="G50" i="18"/>
  <c r="C50" i="18"/>
  <c r="G49" i="18"/>
  <c r="C49" i="18"/>
  <c r="G48" i="18"/>
  <c r="C48" i="18"/>
  <c r="G47" i="18"/>
  <c r="C47" i="18"/>
  <c r="G45" i="18"/>
  <c r="C45" i="18"/>
  <c r="G44" i="18"/>
  <c r="C44" i="18"/>
  <c r="G43" i="18"/>
  <c r="C43" i="18"/>
  <c r="G41" i="18"/>
  <c r="C41" i="18"/>
  <c r="G40" i="18"/>
  <c r="C40" i="18"/>
  <c r="G39" i="18"/>
  <c r="C39" i="18"/>
  <c r="G37" i="18"/>
  <c r="C37" i="18"/>
  <c r="G36" i="18"/>
  <c r="C36" i="18"/>
  <c r="G35" i="18"/>
  <c r="C35" i="18"/>
  <c r="G33" i="18"/>
  <c r="C33" i="18"/>
  <c r="G32" i="18"/>
  <c r="C32" i="18"/>
  <c r="G31" i="18"/>
  <c r="C31" i="18"/>
  <c r="G29" i="18"/>
  <c r="C29" i="18"/>
  <c r="H28" i="18"/>
  <c r="G28" i="18"/>
  <c r="C28" i="18"/>
  <c r="G59" i="17"/>
  <c r="C59" i="17"/>
  <c r="G58" i="17"/>
  <c r="C58" i="17"/>
  <c r="G57" i="17"/>
  <c r="C57" i="17"/>
  <c r="G56" i="17"/>
  <c r="C56" i="17"/>
  <c r="G55" i="17"/>
  <c r="C55" i="17"/>
  <c r="G51" i="17"/>
  <c r="C51" i="17"/>
  <c r="G50" i="17"/>
  <c r="C50" i="17"/>
  <c r="G49" i="17"/>
  <c r="C49" i="17"/>
  <c r="G48" i="17"/>
  <c r="C48" i="17"/>
  <c r="G47" i="17"/>
  <c r="C47" i="17"/>
  <c r="G45" i="17"/>
  <c r="C45" i="17"/>
  <c r="G44" i="17"/>
  <c r="C44" i="17"/>
  <c r="G43" i="17"/>
  <c r="C43" i="17"/>
  <c r="G41" i="17"/>
  <c r="C41" i="17"/>
  <c r="G40" i="17"/>
  <c r="C40" i="17"/>
  <c r="G39" i="17"/>
  <c r="C39" i="17"/>
  <c r="G37" i="17"/>
  <c r="C37" i="17"/>
  <c r="G36" i="17"/>
  <c r="C36" i="17"/>
  <c r="G35" i="17"/>
  <c r="C35" i="17"/>
  <c r="G33" i="17"/>
  <c r="C33" i="17"/>
  <c r="G32" i="17"/>
  <c r="C32" i="17"/>
  <c r="G31" i="17"/>
  <c r="C31" i="17"/>
  <c r="G29" i="17"/>
  <c r="C29" i="17"/>
  <c r="H28" i="17"/>
  <c r="G28" i="17"/>
  <c r="C28" i="17"/>
  <c r="G53" i="16"/>
  <c r="C53" i="16"/>
  <c r="G51" i="16"/>
  <c r="C51" i="16"/>
  <c r="G50" i="16"/>
  <c r="C50" i="16"/>
  <c r="G59" i="16"/>
  <c r="C59" i="16"/>
  <c r="G58" i="16"/>
  <c r="C58" i="16"/>
  <c r="G57" i="16"/>
  <c r="C57" i="16"/>
  <c r="G56" i="16"/>
  <c r="C56" i="16"/>
  <c r="G55" i="16"/>
  <c r="C55" i="16"/>
  <c r="G49" i="16"/>
  <c r="C49" i="16"/>
  <c r="G48" i="16"/>
  <c r="C48" i="16"/>
  <c r="G47" i="16"/>
  <c r="C47" i="16"/>
  <c r="G45" i="16"/>
  <c r="C45" i="16"/>
  <c r="G44" i="16"/>
  <c r="C44" i="16"/>
  <c r="G43" i="16"/>
  <c r="C43" i="16"/>
  <c r="C41" i="16"/>
  <c r="J41" i="16" s="1"/>
  <c r="G40" i="16"/>
  <c r="C40" i="16"/>
  <c r="G39" i="16"/>
  <c r="C39" i="16"/>
  <c r="C37" i="16"/>
  <c r="J37" i="16" s="1"/>
  <c r="G36" i="16"/>
  <c r="C36" i="16"/>
  <c r="G35" i="16"/>
  <c r="C35" i="16"/>
  <c r="G33" i="16"/>
  <c r="C33" i="16"/>
  <c r="G29" i="16"/>
  <c r="C29" i="16"/>
  <c r="G32" i="16"/>
  <c r="C32" i="16"/>
  <c r="G31" i="16"/>
  <c r="C31" i="16"/>
  <c r="H28" i="16"/>
  <c r="G28" i="16"/>
  <c r="C28" i="16"/>
  <c r="G59" i="7"/>
  <c r="C59" i="7"/>
  <c r="G58" i="7"/>
  <c r="C58" i="7"/>
  <c r="G57" i="7"/>
  <c r="C57" i="7"/>
  <c r="G56" i="7"/>
  <c r="C56" i="7"/>
  <c r="G55" i="7"/>
  <c r="C55" i="7"/>
  <c r="G50" i="7"/>
  <c r="G51" i="7"/>
  <c r="C50" i="7"/>
  <c r="C51" i="7"/>
  <c r="G49" i="7"/>
  <c r="C49" i="7"/>
  <c r="G48" i="7"/>
  <c r="C48" i="7"/>
  <c r="G47" i="7"/>
  <c r="C47" i="7"/>
  <c r="G45" i="7"/>
  <c r="C45" i="7"/>
  <c r="G44" i="7"/>
  <c r="C44" i="7"/>
  <c r="G43" i="7"/>
  <c r="C43" i="7"/>
  <c r="C40" i="7"/>
  <c r="C41" i="7"/>
  <c r="G40" i="7"/>
  <c r="G41" i="7"/>
  <c r="G39" i="7"/>
  <c r="C39" i="7"/>
  <c r="G37" i="7"/>
  <c r="C37" i="7"/>
  <c r="G36" i="7"/>
  <c r="C36" i="7"/>
  <c r="G35" i="7"/>
  <c r="C35" i="7"/>
  <c r="G33" i="7"/>
  <c r="C33" i="7"/>
  <c r="G32" i="7"/>
  <c r="C32" i="7"/>
  <c r="G31" i="7"/>
  <c r="C31" i="7"/>
  <c r="G29" i="7"/>
  <c r="C29" i="7"/>
  <c r="H28" i="7"/>
  <c r="C28" i="7"/>
  <c r="J28" i="7" s="1"/>
  <c r="F21" i="16" l="1"/>
  <c r="J53" i="18"/>
  <c r="J51" i="7"/>
  <c r="J51" i="17"/>
  <c r="N51" i="17" s="1"/>
  <c r="G38" i="18"/>
  <c r="J49" i="17"/>
  <c r="N49" i="17" s="1"/>
  <c r="J48" i="7"/>
  <c r="J47" i="17"/>
  <c r="N47" i="17" s="1"/>
  <c r="J40" i="18"/>
  <c r="J36" i="17"/>
  <c r="N36" i="17" s="1"/>
  <c r="J33" i="17"/>
  <c r="N33" i="17" s="1"/>
  <c r="J31" i="17"/>
  <c r="N31" i="17" s="1"/>
  <c r="J40" i="16"/>
  <c r="J37" i="7"/>
  <c r="J35" i="7"/>
  <c r="J29" i="7"/>
  <c r="J28" i="18"/>
  <c r="G42" i="7"/>
  <c r="J50" i="7"/>
  <c r="G54" i="7"/>
  <c r="G46" i="17"/>
  <c r="G42" i="18"/>
  <c r="J31" i="7"/>
  <c r="J33" i="7"/>
  <c r="J36" i="7"/>
  <c r="J39" i="7"/>
  <c r="J47" i="7"/>
  <c r="J49" i="7"/>
  <c r="J28" i="16"/>
  <c r="J39" i="16"/>
  <c r="J29" i="17"/>
  <c r="N29" i="17" s="1"/>
  <c r="J35" i="17"/>
  <c r="N35" i="17" s="1"/>
  <c r="J37" i="17"/>
  <c r="N37" i="17" s="1"/>
  <c r="J48" i="17"/>
  <c r="N48" i="17" s="1"/>
  <c r="J50" i="17"/>
  <c r="N50" i="17" s="1"/>
  <c r="J39" i="18"/>
  <c r="J51" i="18"/>
  <c r="J32" i="7"/>
  <c r="J32" i="17"/>
  <c r="N32" i="17" s="1"/>
  <c r="J41" i="18"/>
  <c r="J47" i="18"/>
  <c r="J48" i="18"/>
  <c r="J49" i="18"/>
  <c r="J50" i="18"/>
  <c r="J58" i="7"/>
  <c r="J59" i="7"/>
  <c r="J39" i="17"/>
  <c r="N39" i="17" s="1"/>
  <c r="J40" i="17"/>
  <c r="N40" i="17" s="1"/>
  <c r="J41" i="17"/>
  <c r="N41" i="17" s="1"/>
  <c r="J55" i="7"/>
  <c r="J56" i="7"/>
  <c r="J57" i="7"/>
  <c r="J55" i="17"/>
  <c r="N55" i="17" s="1"/>
  <c r="J56" i="17"/>
  <c r="N56" i="17" s="1"/>
  <c r="J57" i="17"/>
  <c r="N57" i="17" s="1"/>
  <c r="J58" i="17"/>
  <c r="N58" i="17" s="1"/>
  <c r="J59" i="17"/>
  <c r="N59" i="17" s="1"/>
  <c r="J55" i="18"/>
  <c r="J56" i="18"/>
  <c r="J57" i="18"/>
  <c r="J58" i="18"/>
  <c r="J59" i="18"/>
  <c r="J43" i="7"/>
  <c r="J44" i="7"/>
  <c r="J45" i="7"/>
  <c r="J43" i="17"/>
  <c r="N43" i="17" s="1"/>
  <c r="J44" i="17"/>
  <c r="N44" i="17" s="1"/>
  <c r="J45" i="17"/>
  <c r="N45" i="17" s="1"/>
  <c r="J43" i="18"/>
  <c r="J44" i="18"/>
  <c r="J45" i="18"/>
  <c r="J35" i="16"/>
  <c r="J35" i="18"/>
  <c r="J31" i="16"/>
  <c r="J29" i="16"/>
  <c r="J44" i="16"/>
  <c r="J47" i="16"/>
  <c r="J49" i="16"/>
  <c r="J56" i="16"/>
  <c r="J58" i="16"/>
  <c r="J50" i="16"/>
  <c r="J53" i="16"/>
  <c r="J31" i="18"/>
  <c r="J33" i="18"/>
  <c r="J36" i="18"/>
  <c r="J41" i="7"/>
  <c r="J40" i="7"/>
  <c r="J32" i="16"/>
  <c r="J33" i="16"/>
  <c r="J36" i="16"/>
  <c r="J43" i="16"/>
  <c r="J45" i="16"/>
  <c r="J48" i="16"/>
  <c r="J55" i="16"/>
  <c r="J57" i="16"/>
  <c r="J59" i="16"/>
  <c r="J51" i="16"/>
  <c r="J28" i="17"/>
  <c r="N28" i="17" s="1"/>
  <c r="J29" i="18"/>
  <c r="J32" i="18"/>
  <c r="J37" i="18"/>
  <c r="C42" i="16"/>
  <c r="C42" i="7"/>
  <c r="C46" i="16"/>
  <c r="C46" i="17"/>
  <c r="J46" i="17" s="1"/>
  <c r="C38" i="17"/>
  <c r="C27" i="17"/>
  <c r="G38" i="17"/>
  <c r="C54" i="17"/>
  <c r="C42" i="17"/>
  <c r="G54" i="17"/>
  <c r="C46" i="7"/>
  <c r="G46" i="7"/>
  <c r="C54" i="7"/>
  <c r="G46" i="16"/>
  <c r="G42" i="17"/>
  <c r="G38" i="16"/>
  <c r="C42" i="18"/>
  <c r="J42" i="18" s="1"/>
  <c r="G46" i="18"/>
  <c r="C38" i="18"/>
  <c r="G27" i="7"/>
  <c r="C34" i="18"/>
  <c r="C46" i="18"/>
  <c r="C27" i="18"/>
  <c r="G34" i="18"/>
  <c r="G42" i="16"/>
  <c r="G34" i="17"/>
  <c r="C38" i="16"/>
  <c r="C34" i="17"/>
  <c r="C54" i="18"/>
  <c r="G54" i="18"/>
  <c r="G34" i="7"/>
  <c r="C27" i="16"/>
  <c r="G27" i="16"/>
  <c r="G27" i="18"/>
  <c r="G38" i="7"/>
  <c r="G27" i="17"/>
  <c r="C54" i="16"/>
  <c r="C38" i="7"/>
  <c r="C34" i="16"/>
  <c r="C34" i="7"/>
  <c r="C27" i="7"/>
  <c r="G54" i="16"/>
  <c r="G34" i="16"/>
  <c r="J34" i="16" s="1"/>
  <c r="J46" i="18" l="1"/>
  <c r="J34" i="17"/>
  <c r="J38" i="18"/>
  <c r="J42" i="7"/>
  <c r="J54" i="7"/>
  <c r="J34" i="7"/>
  <c r="J27" i="16"/>
  <c r="J34" i="18"/>
  <c r="J54" i="17"/>
  <c r="J38" i="7"/>
  <c r="J38" i="16"/>
  <c r="J27" i="18"/>
  <c r="J46" i="7"/>
  <c r="J46" i="16"/>
  <c r="J27" i="17"/>
  <c r="N27" i="17" s="1"/>
  <c r="J27" i="7"/>
  <c r="J54" i="16"/>
  <c r="J54" i="18"/>
  <c r="J42" i="17"/>
  <c r="J38" i="17"/>
  <c r="J42" i="16"/>
  <c r="G26" i="17"/>
  <c r="G52" i="17" s="1"/>
  <c r="G60" i="17" s="1"/>
  <c r="C26" i="17"/>
  <c r="C26" i="18"/>
  <c r="C52" i="18" s="1"/>
  <c r="C60" i="18" s="1"/>
  <c r="C26" i="16"/>
  <c r="C52" i="16" s="1"/>
  <c r="C60" i="16" s="1"/>
  <c r="G26" i="18"/>
  <c r="G26" i="7"/>
  <c r="G52" i="7" s="1"/>
  <c r="G60" i="7" s="1"/>
  <c r="G26" i="16"/>
  <c r="C26" i="7"/>
  <c r="G26" i="15"/>
  <c r="C34" i="15"/>
  <c r="C26" i="15"/>
  <c r="K26" i="15" s="1"/>
  <c r="D51" i="15"/>
  <c r="H50" i="15"/>
  <c r="D50" i="15"/>
  <c r="H49" i="15"/>
  <c r="D49" i="15"/>
  <c r="H48" i="15"/>
  <c r="D48" i="15"/>
  <c r="G46" i="15"/>
  <c r="C46" i="15"/>
  <c r="H45" i="15"/>
  <c r="D45" i="15"/>
  <c r="H43" i="15"/>
  <c r="D43" i="15"/>
  <c r="D39" i="15"/>
  <c r="G38" i="15"/>
  <c r="C38" i="15"/>
  <c r="D36" i="15"/>
  <c r="D35" i="15"/>
  <c r="G34" i="15"/>
  <c r="D33" i="15"/>
  <c r="G30" i="15"/>
  <c r="C30" i="15"/>
  <c r="H26" i="15"/>
  <c r="D28" i="15"/>
  <c r="D25" i="15"/>
  <c r="D24" i="15"/>
  <c r="D45" i="11"/>
  <c r="H45" i="11"/>
  <c r="H51" i="11"/>
  <c r="H50" i="11"/>
  <c r="H49" i="11"/>
  <c r="H48" i="11"/>
  <c r="H43" i="11"/>
  <c r="H40" i="11"/>
  <c r="H39" i="11"/>
  <c r="H35" i="11"/>
  <c r="H33" i="11"/>
  <c r="H32" i="11"/>
  <c r="H31" i="11"/>
  <c r="H29" i="11"/>
  <c r="H28" i="11"/>
  <c r="H27" i="11"/>
  <c r="H26" i="11"/>
  <c r="H25" i="11"/>
  <c r="H24" i="11"/>
  <c r="D50" i="11"/>
  <c r="D49" i="11"/>
  <c r="D48" i="11"/>
  <c r="D43" i="11"/>
  <c r="D40" i="11"/>
  <c r="D39" i="11"/>
  <c r="D35" i="11"/>
  <c r="D33" i="11"/>
  <c r="D32" i="11"/>
  <c r="D31" i="11"/>
  <c r="D28" i="11"/>
  <c r="D29" i="11"/>
  <c r="D27" i="11"/>
  <c r="D26" i="11"/>
  <c r="D25" i="11"/>
  <c r="D24" i="11"/>
  <c r="G46" i="11"/>
  <c r="G38" i="11"/>
  <c r="G34" i="11"/>
  <c r="G30" i="11"/>
  <c r="G23" i="11" s="1"/>
  <c r="C46" i="11"/>
  <c r="J46" i="11" s="1"/>
  <c r="C38" i="11"/>
  <c r="J38" i="11" s="1"/>
  <c r="C34" i="11"/>
  <c r="J34" i="11" s="1"/>
  <c r="C30" i="11"/>
  <c r="J30" i="11" s="1"/>
  <c r="D54" i="3"/>
  <c r="D53" i="3"/>
  <c r="D52" i="3"/>
  <c r="D47" i="3"/>
  <c r="D46" i="3"/>
  <c r="D45" i="3"/>
  <c r="D44" i="3"/>
  <c r="D43" i="3"/>
  <c r="D41" i="3"/>
  <c r="D39" i="3"/>
  <c r="D25" i="3"/>
  <c r="D24" i="3"/>
  <c r="D23" i="3" s="1"/>
  <c r="C50" i="3"/>
  <c r="J50" i="3" s="1"/>
  <c r="C42" i="3"/>
  <c r="J42" i="3" s="1"/>
  <c r="C38" i="3"/>
  <c r="J38" i="3" s="1"/>
  <c r="C34" i="3"/>
  <c r="J34" i="3" s="1"/>
  <c r="C30" i="3"/>
  <c r="J30" i="3" s="1"/>
  <c r="C23" i="3"/>
  <c r="D54" i="1"/>
  <c r="D53" i="1"/>
  <c r="D52" i="1"/>
  <c r="D47" i="1"/>
  <c r="D45" i="1"/>
  <c r="D44" i="1"/>
  <c r="D43" i="1"/>
  <c r="D41" i="1"/>
  <c r="D39" i="1"/>
  <c r="D35" i="1"/>
  <c r="D33" i="1"/>
  <c r="D32" i="1"/>
  <c r="D31" i="1"/>
  <c r="D26" i="1"/>
  <c r="D27" i="1"/>
  <c r="D28" i="1"/>
  <c r="D29" i="1"/>
  <c r="D24" i="1"/>
  <c r="N23" i="3" l="1"/>
  <c r="J23" i="3"/>
  <c r="D26" i="15"/>
  <c r="N30" i="11"/>
  <c r="K34" i="15"/>
  <c r="M34" i="15"/>
  <c r="L42" i="17" s="1"/>
  <c r="N42" i="17" s="1"/>
  <c r="C52" i="17"/>
  <c r="J26" i="17"/>
  <c r="N34" i="11"/>
  <c r="H46" i="15"/>
  <c r="M26" i="15"/>
  <c r="L34" i="17" s="1"/>
  <c r="N34" i="17" s="1"/>
  <c r="N46" i="11"/>
  <c r="K38" i="15"/>
  <c r="M38" i="15"/>
  <c r="L46" i="17" s="1"/>
  <c r="N46" i="17" s="1"/>
  <c r="N38" i="11"/>
  <c r="K30" i="15"/>
  <c r="M30" i="15"/>
  <c r="L38" i="17" s="1"/>
  <c r="N38" i="17" s="1"/>
  <c r="K46" i="15"/>
  <c r="M46" i="15"/>
  <c r="L54" i="17" s="1"/>
  <c r="N54" i="17" s="1"/>
  <c r="C52" i="7"/>
  <c r="C60" i="7" s="1"/>
  <c r="J26" i="7"/>
  <c r="G52" i="16"/>
  <c r="J26" i="16"/>
  <c r="G52" i="18"/>
  <c r="J26" i="18"/>
  <c r="C23" i="11"/>
  <c r="J23" i="11" s="1"/>
  <c r="G44" i="11"/>
  <c r="G21" i="11" s="1"/>
  <c r="H21" i="11" s="1"/>
  <c r="H38" i="15"/>
  <c r="D46" i="15"/>
  <c r="D38" i="3"/>
  <c r="D53" i="18"/>
  <c r="D53" i="16"/>
  <c r="D30" i="11"/>
  <c r="D23" i="11" s="1"/>
  <c r="G23" i="15"/>
  <c r="C23" i="15"/>
  <c r="K23" i="15" s="1"/>
  <c r="H46" i="11"/>
  <c r="D46" i="11"/>
  <c r="D56" i="18"/>
  <c r="D56" i="17"/>
  <c r="D56" i="7"/>
  <c r="D56" i="16"/>
  <c r="D58" i="18"/>
  <c r="D58" i="17"/>
  <c r="D58" i="7"/>
  <c r="D58" i="16"/>
  <c r="D57" i="18"/>
  <c r="D57" i="17"/>
  <c r="D57" i="7"/>
  <c r="D57" i="16"/>
  <c r="D48" i="18"/>
  <c r="D48" i="16"/>
  <c r="D38" i="15"/>
  <c r="D47" i="18"/>
  <c r="D47" i="16"/>
  <c r="D49" i="18"/>
  <c r="D49" i="16"/>
  <c r="H38" i="11"/>
  <c r="D47" i="17"/>
  <c r="D47" i="7"/>
  <c r="D49" i="17"/>
  <c r="D49" i="7"/>
  <c r="D38" i="11"/>
  <c r="D48" i="17"/>
  <c r="D48" i="7"/>
  <c r="D51" i="17"/>
  <c r="D51" i="18"/>
  <c r="D51" i="16"/>
  <c r="D51" i="7"/>
  <c r="D34" i="3"/>
  <c r="C22" i="3"/>
  <c r="D59" i="16"/>
  <c r="D59" i="7"/>
  <c r="D59" i="18"/>
  <c r="D59" i="17"/>
  <c r="D55" i="18"/>
  <c r="D55" i="17"/>
  <c r="D55" i="16"/>
  <c r="D55" i="7"/>
  <c r="D50" i="18"/>
  <c r="D50" i="17"/>
  <c r="D50" i="16"/>
  <c r="D50" i="7"/>
  <c r="D43" i="17"/>
  <c r="D43" i="18"/>
  <c r="D43" i="16"/>
  <c r="D43" i="7"/>
  <c r="D45" i="17"/>
  <c r="D45" i="18"/>
  <c r="D45" i="16"/>
  <c r="D45" i="7"/>
  <c r="D44" i="18"/>
  <c r="D44" i="17"/>
  <c r="D44" i="16"/>
  <c r="D44" i="7"/>
  <c r="D41" i="17"/>
  <c r="D41" i="16"/>
  <c r="D41" i="18"/>
  <c r="D41" i="7"/>
  <c r="D39" i="17"/>
  <c r="D39" i="16"/>
  <c r="D39" i="18"/>
  <c r="D39" i="7"/>
  <c r="D40" i="18"/>
  <c r="D40" i="17"/>
  <c r="D40" i="7"/>
  <c r="D40" i="16"/>
  <c r="D35" i="18"/>
  <c r="D35" i="7"/>
  <c r="D35" i="16"/>
  <c r="D35" i="17"/>
  <c r="D37" i="18"/>
  <c r="D37" i="7"/>
  <c r="D37" i="17"/>
  <c r="D37" i="16"/>
  <c r="D36" i="17"/>
  <c r="D36" i="16"/>
  <c r="D36" i="18"/>
  <c r="D36" i="7"/>
  <c r="D32" i="7"/>
  <c r="D32" i="18"/>
  <c r="D32" i="17"/>
  <c r="D32" i="16"/>
  <c r="D33" i="18"/>
  <c r="D33" i="17"/>
  <c r="D33" i="7"/>
  <c r="D33" i="16"/>
  <c r="D31" i="7"/>
  <c r="D31" i="18"/>
  <c r="D31" i="17"/>
  <c r="D31" i="16"/>
  <c r="D29" i="18"/>
  <c r="D29" i="17"/>
  <c r="D29" i="16"/>
  <c r="D29" i="7"/>
  <c r="D28" i="18"/>
  <c r="D28" i="17"/>
  <c r="D28" i="7"/>
  <c r="D28" i="16"/>
  <c r="D30" i="15"/>
  <c r="H34" i="15"/>
  <c r="H30" i="15"/>
  <c r="H23" i="15" s="1"/>
  <c r="D34" i="15"/>
  <c r="H34" i="11"/>
  <c r="H30" i="11"/>
  <c r="H23" i="11" s="1"/>
  <c r="D34" i="11"/>
  <c r="D50" i="3"/>
  <c r="D30" i="3"/>
  <c r="C44" i="11" l="1"/>
  <c r="J44" i="11" s="1"/>
  <c r="C48" i="3"/>
  <c r="J48" i="3" s="1"/>
  <c r="J22" i="3"/>
  <c r="D23" i="15"/>
  <c r="D44" i="15" s="1"/>
  <c r="J52" i="7"/>
  <c r="N44" i="11"/>
  <c r="N23" i="11"/>
  <c r="C60" i="17"/>
  <c r="J60" i="17" s="1"/>
  <c r="J52" i="17"/>
  <c r="G44" i="15"/>
  <c r="M23" i="15"/>
  <c r="L26" i="17" s="1"/>
  <c r="N26" i="17" s="1"/>
  <c r="G60" i="18"/>
  <c r="J60" i="18" s="1"/>
  <c r="J52" i="18"/>
  <c r="G60" i="16"/>
  <c r="J52" i="16"/>
  <c r="C44" i="15"/>
  <c r="H24" i="17"/>
  <c r="D44" i="11"/>
  <c r="C21" i="11"/>
  <c r="H24" i="7"/>
  <c r="D22" i="3"/>
  <c r="D48" i="3" s="1"/>
  <c r="D38" i="7"/>
  <c r="D38" i="17"/>
  <c r="D54" i="16"/>
  <c r="H44" i="15"/>
  <c r="D46" i="18"/>
  <c r="D46" i="16"/>
  <c r="H44" i="11"/>
  <c r="D54" i="7"/>
  <c r="D46" i="7"/>
  <c r="D46" i="17"/>
  <c r="D54" i="17"/>
  <c r="D54" i="18"/>
  <c r="D34" i="16"/>
  <c r="D27" i="16"/>
  <c r="D42" i="7"/>
  <c r="D42" i="18"/>
  <c r="D42" i="17"/>
  <c r="D42" i="16"/>
  <c r="D38" i="18"/>
  <c r="D38" i="16"/>
  <c r="D34" i="18"/>
  <c r="D34" i="17"/>
  <c r="D34" i="7"/>
  <c r="D27" i="7"/>
  <c r="D27" i="17"/>
  <c r="D27" i="18"/>
  <c r="K44" i="15" l="1"/>
  <c r="C21" i="15"/>
  <c r="D21" i="15" s="1"/>
  <c r="G21" i="15"/>
  <c r="H21" i="15" s="1"/>
  <c r="M44" i="15"/>
  <c r="L52" i="17" s="1"/>
  <c r="N52" i="17" s="1"/>
  <c r="I52" i="17" s="1"/>
  <c r="D21" i="11"/>
  <c r="D24" i="17" s="1"/>
  <c r="D26" i="17"/>
  <c r="D52" i="17" s="1"/>
  <c r="D60" i="17" s="1"/>
  <c r="D61" i="17" s="1"/>
  <c r="D26" i="16"/>
  <c r="D52" i="16" s="1"/>
  <c r="D60" i="16" s="1"/>
  <c r="D26" i="18"/>
  <c r="D52" i="18" s="1"/>
  <c r="D60" i="18" s="1"/>
  <c r="D61" i="18" s="1"/>
  <c r="C20" i="3"/>
  <c r="D20" i="3" s="1"/>
  <c r="D26" i="7"/>
  <c r="D50" i="1"/>
  <c r="C50" i="1"/>
  <c r="J50" i="1" s="1"/>
  <c r="D42" i="1"/>
  <c r="C42" i="1"/>
  <c r="J42" i="1" s="1"/>
  <c r="G42" i="1"/>
  <c r="L42" i="1" s="1"/>
  <c r="H43" i="1"/>
  <c r="D38" i="1"/>
  <c r="D34" i="1"/>
  <c r="C34" i="1"/>
  <c r="J34" i="1" s="1"/>
  <c r="D30" i="1"/>
  <c r="C30" i="1"/>
  <c r="J30" i="1" s="1"/>
  <c r="D23" i="1"/>
  <c r="C23" i="1"/>
  <c r="J23" i="1" s="1"/>
  <c r="D24" i="18" l="1"/>
  <c r="M42" i="1"/>
  <c r="D24" i="16"/>
  <c r="H24" i="16"/>
  <c r="H24" i="18"/>
  <c r="D24" i="7"/>
  <c r="D22" i="1"/>
  <c r="D48" i="1" s="1"/>
  <c r="C22" i="1"/>
  <c r="D52" i="7"/>
  <c r="D60" i="7" s="1"/>
  <c r="H47" i="18"/>
  <c r="H47" i="7"/>
  <c r="H47" i="16"/>
  <c r="H47" i="17"/>
  <c r="C48" i="1" l="1"/>
  <c r="J48" i="1" s="1"/>
  <c r="J22" i="1"/>
  <c r="D23" i="16"/>
  <c r="D23" i="7"/>
  <c r="D23" i="17"/>
  <c r="D23" i="18"/>
  <c r="C20" i="1" l="1"/>
  <c r="D20" i="1" l="1"/>
  <c r="D22" i="17" s="1"/>
  <c r="D21" i="17" s="1"/>
  <c r="H47" i="3"/>
  <c r="H46" i="3"/>
  <c r="H52" i="3"/>
  <c r="H53" i="3"/>
  <c r="H54" i="3"/>
  <c r="H24" i="3"/>
  <c r="H25" i="3"/>
  <c r="H29" i="3"/>
  <c r="H35" i="3"/>
  <c r="H39" i="3"/>
  <c r="G50" i="3"/>
  <c r="L50" i="3" s="1"/>
  <c r="G42" i="3"/>
  <c r="L42" i="3" s="1"/>
  <c r="G38" i="3"/>
  <c r="L38" i="3" s="1"/>
  <c r="G34" i="3"/>
  <c r="L34" i="3" s="1"/>
  <c r="G30" i="3"/>
  <c r="L30" i="3" s="1"/>
  <c r="H44" i="1"/>
  <c r="H45" i="1"/>
  <c r="H47" i="1"/>
  <c r="H49" i="1"/>
  <c r="H52" i="1"/>
  <c r="H53" i="1"/>
  <c r="H54" i="1"/>
  <c r="G38" i="1"/>
  <c r="L38" i="1" s="1"/>
  <c r="G34" i="1"/>
  <c r="L34" i="1" s="1"/>
  <c r="G30" i="1"/>
  <c r="L30" i="1" s="1"/>
  <c r="G23" i="1"/>
  <c r="G50" i="1"/>
  <c r="D22" i="16" l="1"/>
  <c r="D21" i="16" s="1"/>
  <c r="D22" i="18"/>
  <c r="D21" i="18" s="1"/>
  <c r="D22" i="7"/>
  <c r="D21" i="7" s="1"/>
  <c r="H23" i="3"/>
  <c r="M50" i="1"/>
  <c r="L50" i="1"/>
  <c r="M23" i="1"/>
  <c r="L23" i="1"/>
  <c r="N50" i="3"/>
  <c r="N34" i="3"/>
  <c r="N30" i="3"/>
  <c r="N38" i="3"/>
  <c r="N42" i="3"/>
  <c r="M30" i="1"/>
  <c r="M34" i="1"/>
  <c r="M38" i="1"/>
  <c r="H57" i="18"/>
  <c r="H57" i="17"/>
  <c r="H57" i="7"/>
  <c r="H57" i="16"/>
  <c r="H51" i="18"/>
  <c r="H51" i="17"/>
  <c r="H51" i="16"/>
  <c r="H51" i="7"/>
  <c r="H49" i="18"/>
  <c r="H49" i="7"/>
  <c r="H49" i="16"/>
  <c r="H49" i="17"/>
  <c r="H58" i="18"/>
  <c r="H58" i="17"/>
  <c r="H58" i="7"/>
  <c r="H58" i="16"/>
  <c r="H56" i="18"/>
  <c r="H56" i="17"/>
  <c r="H56" i="7"/>
  <c r="H56" i="16"/>
  <c r="H53" i="18"/>
  <c r="H53" i="16"/>
  <c r="F46" i="7"/>
  <c r="H48" i="16"/>
  <c r="H48" i="17"/>
  <c r="H48" i="18"/>
  <c r="H48" i="7"/>
  <c r="H41" i="18"/>
  <c r="H41" i="16"/>
  <c r="H41" i="7"/>
  <c r="H41" i="17"/>
  <c r="H37" i="18"/>
  <c r="H37" i="17"/>
  <c r="H37" i="16"/>
  <c r="H37" i="7"/>
  <c r="H31" i="18"/>
  <c r="H31" i="17"/>
  <c r="H31" i="16"/>
  <c r="H31" i="7"/>
  <c r="H29" i="16"/>
  <c r="H29" i="7"/>
  <c r="H29" i="18"/>
  <c r="H29" i="17"/>
  <c r="H55" i="17"/>
  <c r="H55" i="18"/>
  <c r="H55" i="16"/>
  <c r="H55" i="7"/>
  <c r="H59" i="18"/>
  <c r="H59" i="17"/>
  <c r="H59" i="16"/>
  <c r="H59" i="7"/>
  <c r="H50" i="18"/>
  <c r="H50" i="16"/>
  <c r="H50" i="7"/>
  <c r="H50" i="17"/>
  <c r="H44" i="18"/>
  <c r="H44" i="16"/>
  <c r="H44" i="7"/>
  <c r="H44" i="17"/>
  <c r="H45" i="18"/>
  <c r="H45" i="16"/>
  <c r="H45" i="7"/>
  <c r="H45" i="17"/>
  <c r="H43" i="18"/>
  <c r="H43" i="16"/>
  <c r="H43" i="7"/>
  <c r="H43" i="17"/>
  <c r="H40" i="18"/>
  <c r="H40" i="16"/>
  <c r="H40" i="17"/>
  <c r="H40" i="7"/>
  <c r="H39" i="18"/>
  <c r="H39" i="16"/>
  <c r="H39" i="17"/>
  <c r="H39" i="7"/>
  <c r="H36" i="18"/>
  <c r="H36" i="17"/>
  <c r="H36" i="16"/>
  <c r="H36" i="7"/>
  <c r="H35" i="18"/>
  <c r="H34" i="18" s="1"/>
  <c r="H35" i="17"/>
  <c r="H35" i="16"/>
  <c r="H35" i="7"/>
  <c r="H33" i="18"/>
  <c r="H33" i="16"/>
  <c r="H33" i="7"/>
  <c r="H33" i="17"/>
  <c r="H32" i="18"/>
  <c r="H32" i="17"/>
  <c r="H32" i="16"/>
  <c r="H32" i="7"/>
  <c r="H42" i="1"/>
  <c r="H34" i="3"/>
  <c r="G22" i="1"/>
  <c r="L22" i="1" s="1"/>
  <c r="H38" i="3"/>
  <c r="H30" i="3"/>
  <c r="H50" i="3"/>
  <c r="H50" i="1"/>
  <c r="H38" i="1"/>
  <c r="H23" i="1"/>
  <c r="H30" i="1"/>
  <c r="G22" i="3"/>
  <c r="L22" i="3" s="1"/>
  <c r="H34" i="1"/>
  <c r="M22" i="1" l="1"/>
  <c r="H27" i="16"/>
  <c r="H27" i="18"/>
  <c r="G48" i="3"/>
  <c r="L48" i="3" s="1"/>
  <c r="N22" i="3"/>
  <c r="H46" i="18"/>
  <c r="H46" i="16"/>
  <c r="H54" i="18"/>
  <c r="H46" i="17"/>
  <c r="H38" i="16"/>
  <c r="H42" i="16"/>
  <c r="H38" i="18"/>
  <c r="H42" i="17"/>
  <c r="H46" i="7"/>
  <c r="H54" i="16"/>
  <c r="H42" i="7"/>
  <c r="H38" i="17"/>
  <c r="H34" i="16"/>
  <c r="H54" i="7"/>
  <c r="F38" i="7"/>
  <c r="F27" i="7"/>
  <c r="F42" i="7"/>
  <c r="F54" i="7"/>
  <c r="F27" i="17"/>
  <c r="H42" i="18"/>
  <c r="H54" i="17"/>
  <c r="H38" i="7"/>
  <c r="H34" i="7"/>
  <c r="H34" i="17"/>
  <c r="H27" i="7"/>
  <c r="H27" i="17"/>
  <c r="G48" i="1"/>
  <c r="L48" i="1" s="1"/>
  <c r="H22" i="3"/>
  <c r="H48" i="3" s="1"/>
  <c r="H22" i="1"/>
  <c r="H48" i="1" s="1"/>
  <c r="H26" i="16" l="1"/>
  <c r="H52" i="16" s="1"/>
  <c r="H60" i="16" s="1"/>
  <c r="N48" i="3"/>
  <c r="P48" i="3" s="1"/>
  <c r="H26" i="18"/>
  <c r="H52" i="18" s="1"/>
  <c r="H60" i="18" s="1"/>
  <c r="H61" i="18" s="1"/>
  <c r="G20" i="3"/>
  <c r="H20" i="3" s="1"/>
  <c r="M48" i="1"/>
  <c r="H26" i="17"/>
  <c r="H52" i="17" s="1"/>
  <c r="H60" i="17" s="1"/>
  <c r="H61" i="17" s="1"/>
  <c r="F26" i="17"/>
  <c r="F26" i="7"/>
  <c r="H26" i="7"/>
  <c r="H52" i="7" s="1"/>
  <c r="H60" i="7" s="1"/>
  <c r="G20" i="1"/>
  <c r="H20" i="1" s="1"/>
  <c r="H23" i="17" l="1"/>
  <c r="H23" i="16"/>
  <c r="F52" i="7"/>
  <c r="F60" i="7" s="1"/>
  <c r="F52" i="17"/>
  <c r="F60" i="17" s="1"/>
  <c r="F61" i="17" s="1"/>
  <c r="H23" i="18" l="1"/>
  <c r="H23" i="7"/>
  <c r="F21" i="17"/>
  <c r="F21" i="7"/>
  <c r="H22" i="18"/>
  <c r="H21" i="18" s="1"/>
  <c r="H22" i="17"/>
  <c r="H21" i="17" s="1"/>
  <c r="H22" i="7"/>
  <c r="H22" i="16"/>
  <c r="H21" i="16" s="1"/>
  <c r="H21" i="7" l="1"/>
</calcChain>
</file>

<file path=xl/sharedStrings.xml><?xml version="1.0" encoding="utf-8"?>
<sst xmlns="http://schemas.openxmlformats.org/spreadsheetml/2006/main" count="933" uniqueCount="157">
  <si>
    <t>№ 
з/п</t>
  </si>
  <si>
    <t>Виробнича собівартість, зокрема:</t>
  </si>
  <si>
    <t>1.1</t>
  </si>
  <si>
    <t>прямі матеріальні витрати, зокрема:</t>
  </si>
  <si>
    <t>1.1.1</t>
  </si>
  <si>
    <t>паливо</t>
  </si>
  <si>
    <t>1.1.2</t>
  </si>
  <si>
    <t>електроенергія</t>
  </si>
  <si>
    <t>1.1.3</t>
  </si>
  <si>
    <t>1.1.4</t>
  </si>
  <si>
    <t>вода для технологічних потреб та водовідведення</t>
  </si>
  <si>
    <t>1.1.5</t>
  </si>
  <si>
    <t>1.2</t>
  </si>
  <si>
    <t>прямі витрати на оплату праці</t>
  </si>
  <si>
    <t>1.3</t>
  </si>
  <si>
    <t>інші прямі витрати, зокрема: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</si>
  <si>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</si>
  <si>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</si>
  <si>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</si>
  <si>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</si>
  <si>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</si>
  <si>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</si>
  <si>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</si>
  <si>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зокрема:</t>
  </si>
  <si>
    <t>1.4.1</t>
  </si>
  <si>
    <t>витрати на оплату праці</t>
  </si>
  <si>
    <t>1.4.2</t>
  </si>
  <si>
    <t>1.4.3</t>
  </si>
  <si>
    <t xml:space="preserve">інші витрати </t>
  </si>
  <si>
    <t>Адміністративні витрати, зокрема:</t>
  </si>
  <si>
    <t>2.1</t>
  </si>
  <si>
    <t>2.2</t>
  </si>
  <si>
    <t>2.3</t>
  </si>
  <si>
    <t>інші витрати</t>
  </si>
  <si>
    <t>Витрати на збут, зокрема:</t>
  </si>
  <si>
    <t>3.1</t>
  </si>
  <si>
    <t>3.2</t>
  </si>
  <si>
    <t>3.3</t>
  </si>
  <si>
    <t>Фінансові витрати</t>
  </si>
  <si>
    <t>Витрати на відшкодування втрат</t>
  </si>
  <si>
    <t>8.1</t>
  </si>
  <si>
    <t>податок на прибуток</t>
  </si>
  <si>
    <t>8.2</t>
  </si>
  <si>
    <t>дивіденди</t>
  </si>
  <si>
    <t>резервний фонд (капітал)</t>
  </si>
  <si>
    <t>8.4</t>
  </si>
  <si>
    <t>на розвиток виробництва (виробничі інвестиції)</t>
  </si>
  <si>
    <t>8.5</t>
  </si>
  <si>
    <t>грн/Гкал</t>
  </si>
  <si>
    <t>Структура</t>
  </si>
  <si>
    <t>Найменування показників</t>
  </si>
  <si>
    <t>покупна теплова енергія</t>
  </si>
  <si>
    <t>Інші операційні витрати</t>
  </si>
  <si>
    <t>Повна собівартість</t>
  </si>
  <si>
    <t>Розрахунковий прибуток, усього, зокрема:</t>
  </si>
  <si>
    <t>транспортування теплової енергії тепловими мережами інших підприємств</t>
  </si>
  <si>
    <t>матеріали, запасні частини та інші матеріальні ресурси</t>
  </si>
  <si>
    <t>8.3</t>
  </si>
  <si>
    <t>прямі матеріальні витрати</t>
  </si>
  <si>
    <t>Тарифні витрати</t>
  </si>
  <si>
    <t>9</t>
  </si>
  <si>
    <t>I</t>
  </si>
  <si>
    <t>II</t>
  </si>
  <si>
    <t>Тариф на виробництво теплової енергії</t>
  </si>
  <si>
    <t>Тариф на транспортування теплової енергії</t>
  </si>
  <si>
    <t xml:space="preserve"> 1.1</t>
  </si>
  <si>
    <t xml:space="preserve"> 1.2</t>
  </si>
  <si>
    <t xml:space="preserve"> 1.3</t>
  </si>
  <si>
    <t>Тариф на теплову енергію, у тому числі:</t>
  </si>
  <si>
    <t>Тариф на постачання теплової енергії</t>
  </si>
  <si>
    <t>Х</t>
  </si>
  <si>
    <t>Загальна вартість теплової енергії</t>
  </si>
  <si>
    <t>матеріали,запасні частини та інші матеріальні ресурси</t>
  </si>
  <si>
    <t>без ПДВ</t>
  </si>
  <si>
    <t>тис. грн на рік</t>
  </si>
  <si>
    <t>Структура витрат на теплову енергію, тис. грн на рік</t>
  </si>
  <si>
    <t>Додаток 1</t>
  </si>
  <si>
    <t>Додаток 2</t>
  </si>
  <si>
    <t>Додаток 3</t>
  </si>
  <si>
    <t>Додаток 4</t>
  </si>
  <si>
    <t>Додаток 5</t>
  </si>
  <si>
    <t>Додаток 6</t>
  </si>
  <si>
    <t>Додаток 7</t>
  </si>
  <si>
    <t>обласного комунального підприємства  «Донецьктеплокомуненерго»</t>
  </si>
  <si>
    <t>інше використання прибутку (обігові кошти)</t>
  </si>
  <si>
    <t>1.1.4.1</t>
  </si>
  <si>
    <t>у т.ч.:вартість втрат теплової енергії в теплових мережах</t>
  </si>
  <si>
    <t>7</t>
  </si>
  <si>
    <t>8</t>
  </si>
  <si>
    <t>Додаток 8</t>
  </si>
  <si>
    <t>Тариф на послуги з постачання теплової енергії 
без  ІТП  з  ПДВ</t>
  </si>
  <si>
    <t>тарифу  на виробництво теплової енергії</t>
  </si>
  <si>
    <t>Реалізація теплової енергії власним 
споживачам без ІТП, Гкал</t>
  </si>
  <si>
    <t>Реалізація теплової енергії власним споживачам, Гкал</t>
  </si>
  <si>
    <t>Структура тарифу на виробництво теплової енергії</t>
  </si>
  <si>
    <t>Тариф</t>
  </si>
  <si>
    <t>тарифу на транспортування теплової енергії</t>
  </si>
  <si>
    <t>Структура тарифу на транспортування теплової енергії</t>
  </si>
  <si>
    <t>тарифу на постачання теплової енергії без індивідуальних теплових пунктів</t>
  </si>
  <si>
    <t>Структура тарифу на постачання теплової енергії</t>
  </si>
  <si>
    <t>тарифу на теплову енергію без індивідуальних теплових пунктів</t>
  </si>
  <si>
    <t>Структура тарифу на теплову енергію, грн/Гкал</t>
  </si>
  <si>
    <t>єдиний соціальний внесок</t>
  </si>
  <si>
    <t>амортизація</t>
  </si>
  <si>
    <t>единий соціальний внесок</t>
  </si>
  <si>
    <t>Відпуск теплової енергії з колекторів котелень  
власним споживачам, Гкал</t>
  </si>
  <si>
    <t>Для населення</t>
  </si>
  <si>
    <t>тарифу на постачання теплової енергії з індивідуальними тепловими пунктами</t>
  </si>
  <si>
    <t>тарифу на теплову енергію з індивідуальними тепловими пунктами</t>
  </si>
  <si>
    <t>Структура тарифу на теплову енергію, грн/Гкал (без ПДВ)</t>
  </si>
  <si>
    <t>Загальна вартість теплової енергії без ІТП без ПДВ</t>
  </si>
  <si>
    <t>Загальна вартість теплової енергії по ІТП без ПДВ</t>
  </si>
  <si>
    <t>Тариф на послуги з постачання гарячої води з ПДВ</t>
  </si>
  <si>
    <t>Тариф на послуги з постачання гарячої води без ПДВ</t>
  </si>
  <si>
    <t>6</t>
  </si>
  <si>
    <t xml:space="preserve"> 5.2</t>
  </si>
  <si>
    <t xml:space="preserve">прибуток у тарифі на послуги з постачання гарячої води </t>
  </si>
  <si>
    <t xml:space="preserve"> 5.1</t>
  </si>
  <si>
    <t>5</t>
  </si>
  <si>
    <t>Решта витрат, крім послуг банку та інших установ із приймання і перерахування коштів споживачів</t>
  </si>
  <si>
    <t>4</t>
  </si>
  <si>
    <t>Витрати на утримання абонентської служби</t>
  </si>
  <si>
    <t>3</t>
  </si>
  <si>
    <t>Витрати на придбання води для послуги з гарячого водопостачання</t>
  </si>
  <si>
    <t>2</t>
  </si>
  <si>
    <t>Собівартість власної теплової енергії, яка врахована у 
встановленому тарифі на теплову енергію</t>
  </si>
  <si>
    <t>1</t>
  </si>
  <si>
    <r>
      <t>грн/м</t>
    </r>
    <r>
      <rPr>
        <vertAlign val="superscript"/>
        <sz val="11"/>
        <color theme="1"/>
        <rFont val="Times New Roman"/>
        <family val="1"/>
        <charset val="204"/>
      </rPr>
      <t>3</t>
    </r>
  </si>
  <si>
    <t>тарифу на послуги з постачання гарячої води</t>
  </si>
  <si>
    <t xml:space="preserve">Для інших споживачів
</t>
  </si>
  <si>
    <t>Для інших споживачів</t>
  </si>
  <si>
    <t xml:space="preserve">Для населення
</t>
  </si>
  <si>
    <t>Додаток 9</t>
  </si>
  <si>
    <t>Надія ДИЦЬКА</t>
  </si>
  <si>
    <t>тарифу на послугу з постачання теплової енергії з індивідуальними тепловими пунктами</t>
  </si>
  <si>
    <t>тарифу на послугу з постачання теплової енергії без індивідуальних теплових пунктів</t>
  </si>
  <si>
    <t>Тариф на послуги з постачання теплової енергії 
з  ІТП  з  ПДВ</t>
  </si>
  <si>
    <t>Реалізація теплової енергії власним 
споживачам з ІТП, Гкал</t>
  </si>
  <si>
    <t>Директор фінансовий-
заступник генерального директора ОКП "ДТКЕ"</t>
  </si>
  <si>
    <t xml:space="preserve">до розпорядження голови </t>
  </si>
  <si>
    <t xml:space="preserve">адміністрації, начальника </t>
  </si>
  <si>
    <t>обласної військової адміністрації</t>
  </si>
  <si>
    <t>Донецької обласної державної</t>
  </si>
  <si>
    <t>втрати в т/м</t>
  </si>
  <si>
    <t>Генеральний  директор  ОКП "ДТКЕ"</t>
  </si>
  <si>
    <t>Віталій  КОЩЕЙ</t>
  </si>
  <si>
    <t>Генеральний директор  ОКП "ДТКЕ"</t>
  </si>
  <si>
    <t>В.о. директора департаменту житлово-комунального господарства Донецької обласної державної адміністрації</t>
  </si>
  <si>
    <t>(в редакції розпорядження голови Донецької</t>
  </si>
  <si>
    <t>обласної державної адміністрації, начальника</t>
  </si>
  <si>
    <t>ІІ</t>
  </si>
  <si>
    <t>Ольга СОЛОВЕЙ</t>
  </si>
  <si>
    <t>Для бюджетних установ/організацій та релігійних організацій, закладів охорони здоров'я державної та комунальної форми власності</t>
  </si>
  <si>
    <t>Для 
бюджетних 
установ/організацій
та релігійних організацій, закладів охорони здоров'я державної та комунальної форми власності
 без індивідуальних теплових пунктів</t>
  </si>
  <si>
    <t>09 вересня 2024 року № 599/5-24</t>
  </si>
  <si>
    <r>
      <t xml:space="preserve">від </t>
    </r>
    <r>
      <rPr>
        <u/>
        <sz val="12"/>
        <color theme="1"/>
        <rFont val="Times New Roman"/>
        <family val="1"/>
        <charset val="204"/>
      </rPr>
      <t xml:space="preserve"> </t>
    </r>
    <r>
      <rPr>
        <u/>
        <sz val="13"/>
        <color theme="1"/>
        <rFont val="Times New Roman"/>
        <family val="1"/>
        <charset val="204"/>
      </rPr>
      <t>12.12.2024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№ </t>
    </r>
    <r>
      <rPr>
        <u/>
        <sz val="13"/>
        <color theme="1"/>
        <rFont val="Times New Roman"/>
        <family val="1"/>
        <charset val="204"/>
      </rPr>
      <t>828/5-24</t>
    </r>
    <r>
      <rPr>
        <sz val="12"/>
        <color theme="1"/>
        <rFont val="Times New Roman"/>
        <family val="1"/>
        <charset val="204"/>
      </rPr>
      <t>)</t>
    </r>
  </si>
  <si>
    <r>
      <t xml:space="preserve">від </t>
    </r>
    <r>
      <rPr>
        <u/>
        <sz val="13"/>
        <color theme="1"/>
        <rFont val="Times New Roman"/>
        <family val="1"/>
        <charset val="204"/>
      </rPr>
      <t xml:space="preserve"> 12.12.2024</t>
    </r>
    <r>
      <rPr>
        <sz val="12"/>
        <color theme="1"/>
        <rFont val="Times New Roman"/>
        <family val="1"/>
        <charset val="204"/>
      </rPr>
      <t xml:space="preserve"> № </t>
    </r>
    <r>
      <rPr>
        <u/>
        <sz val="13"/>
        <color theme="1"/>
        <rFont val="Times New Roman"/>
        <family val="1"/>
        <charset val="204"/>
      </rPr>
      <t>828/5-24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</si>
</sst>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%"/>
    <numFmt numFmtId="166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vertical="center" wrapText="1"/>
    </xf>
    <xf numFmtId="0" fontId="12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166" fontId="12" fillId="0" borderId="0" xfId="0" applyNumberFormat="1" applyFont="1"/>
    <xf numFmtId="0" fontId="2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4" fontId="5" fillId="0" borderId="1" xfId="0" applyNumberFormat="1" applyFont="1" applyBorder="1"/>
    <xf numFmtId="4" fontId="5" fillId="0" borderId="8" xfId="0" applyNumberFormat="1" applyFont="1" applyBorder="1"/>
    <xf numFmtId="49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166" fontId="9" fillId="0" borderId="13" xfId="0" applyNumberFormat="1" applyFont="1" applyBorder="1" applyAlignment="1">
      <alignment vertical="center" wrapText="1"/>
    </xf>
    <xf numFmtId="4" fontId="9" fillId="0" borderId="13" xfId="0" applyNumberFormat="1" applyFont="1" applyBorder="1" applyAlignment="1">
      <alignment vertical="center" wrapText="1"/>
    </xf>
    <xf numFmtId="4" fontId="9" fillId="0" borderId="15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166" fontId="8" fillId="0" borderId="13" xfId="0" applyNumberFormat="1" applyFont="1" applyBorder="1" applyAlignment="1">
      <alignment horizontal="right" wrapText="1"/>
    </xf>
    <xf numFmtId="4" fontId="8" fillId="0" borderId="13" xfId="0" applyNumberFormat="1" applyFont="1" applyBorder="1" applyAlignment="1">
      <alignment horizontal="right" wrapText="1"/>
    </xf>
    <xf numFmtId="4" fontId="8" fillId="0" borderId="15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/>
    </xf>
    <xf numFmtId="2" fontId="10" fillId="0" borderId="17" xfId="0" applyNumberFormat="1" applyFont="1" applyBorder="1" applyAlignment="1">
      <alignment vertical="center"/>
    </xf>
    <xf numFmtId="2" fontId="10" fillId="0" borderId="1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" fontId="7" fillId="0" borderId="1" xfId="0" applyNumberFormat="1" applyFont="1" applyBorder="1"/>
    <xf numFmtId="4" fontId="7" fillId="0" borderId="8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0" fontId="3" fillId="0" borderId="0" xfId="0" applyFont="1" applyAlignment="1">
      <alignment horizontal="left" wrapText="1"/>
    </xf>
    <xf numFmtId="166" fontId="8" fillId="0" borderId="17" xfId="0" applyNumberFormat="1" applyFont="1" applyBorder="1" applyAlignment="1">
      <alignment horizontal="right" wrapText="1"/>
    </xf>
    <xf numFmtId="4" fontId="8" fillId="0" borderId="17" xfId="0" applyNumberFormat="1" applyFont="1" applyBorder="1" applyAlignment="1">
      <alignment horizontal="right" wrapText="1"/>
    </xf>
    <xf numFmtId="4" fontId="8" fillId="0" borderId="18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wrapText="1"/>
    </xf>
    <xf numFmtId="166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7" fillId="0" borderId="8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/>
    <xf numFmtId="164" fontId="12" fillId="0" borderId="0" xfId="0" applyNumberFormat="1" applyFont="1"/>
    <xf numFmtId="166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64" fontId="5" fillId="0" borderId="1" xfId="0" applyNumberFormat="1" applyFont="1" applyBorder="1"/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2" fontId="7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0" fontId="7" fillId="0" borderId="0" xfId="0" applyFont="1"/>
    <xf numFmtId="164" fontId="5" fillId="0" borderId="0" xfId="0" applyNumberFormat="1" applyFont="1"/>
    <xf numFmtId="166" fontId="7" fillId="0" borderId="0" xfId="0" applyNumberFormat="1" applyFont="1"/>
    <xf numFmtId="166" fontId="2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right" vertical="center"/>
    </xf>
    <xf numFmtId="4" fontId="12" fillId="0" borderId="0" xfId="0" applyNumberFormat="1" applyFont="1"/>
    <xf numFmtId="166" fontId="2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/>
    <xf numFmtId="2" fontId="7" fillId="0" borderId="8" xfId="0" applyNumberFormat="1" applyFont="1" applyBorder="1"/>
    <xf numFmtId="2" fontId="5" fillId="0" borderId="8" xfId="0" applyNumberFormat="1" applyFont="1" applyBorder="1"/>
    <xf numFmtId="4" fontId="3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13" fillId="0" borderId="0" xfId="0" applyNumberFormat="1" applyFont="1"/>
    <xf numFmtId="166" fontId="5" fillId="0" borderId="1" xfId="0" applyNumberFormat="1" applyFont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view="pageBreakPreview" zoomScaleNormal="100" zoomScaleSheetLayoutView="100" workbookViewId="0">
      <selection activeCell="D6" sqref="D6"/>
    </sheetView>
  </sheetViews>
  <sheetFormatPr defaultColWidth="9.140625" defaultRowHeight="15.75" x14ac:dyDescent="0.25"/>
  <cols>
    <col min="1" max="1" width="6" style="1" customWidth="1"/>
    <col min="2" max="2" width="59.28515625" style="1" customWidth="1"/>
    <col min="3" max="3" width="19.28515625" style="1" customWidth="1"/>
    <col min="4" max="4" width="12.42578125" style="1" customWidth="1"/>
    <col min="5" max="5" width="20.140625" style="1" customWidth="1"/>
    <col min="6" max="6" width="12.42578125" style="1" customWidth="1"/>
    <col min="7" max="7" width="20" style="1" customWidth="1"/>
    <col min="8" max="8" width="13.28515625" style="1" customWidth="1"/>
    <col min="9" max="9" width="6.7109375" style="1" customWidth="1"/>
    <col min="10" max="10" width="16.5703125" style="1" hidden="1" customWidth="1"/>
    <col min="11" max="11" width="13.42578125" style="1" hidden="1" customWidth="1"/>
    <col min="12" max="12" width="14.5703125" style="1" hidden="1" customWidth="1"/>
    <col min="13" max="13" width="21" style="1" hidden="1" customWidth="1"/>
    <col min="14" max="15" width="0" style="1" hidden="1" customWidth="1"/>
    <col min="16" max="16384" width="9.140625" style="1"/>
  </cols>
  <sheetData>
    <row r="1" spans="1:8" x14ac:dyDescent="0.25">
      <c r="F1" s="3" t="s">
        <v>76</v>
      </c>
      <c r="G1" s="5"/>
      <c r="H1" s="5"/>
    </row>
    <row r="2" spans="1:8" x14ac:dyDescent="0.25">
      <c r="F2" s="3" t="s">
        <v>139</v>
      </c>
      <c r="G2" s="5"/>
      <c r="H2" s="5"/>
    </row>
    <row r="3" spans="1:8" x14ac:dyDescent="0.25">
      <c r="F3" s="3" t="s">
        <v>142</v>
      </c>
      <c r="G3" s="5"/>
      <c r="H3" s="5"/>
    </row>
    <row r="4" spans="1:8" x14ac:dyDescent="0.25">
      <c r="F4" s="3" t="s">
        <v>140</v>
      </c>
      <c r="G4" s="5"/>
      <c r="H4" s="5"/>
    </row>
    <row r="5" spans="1:8" x14ac:dyDescent="0.25">
      <c r="F5" s="3" t="s">
        <v>141</v>
      </c>
      <c r="G5" s="5"/>
      <c r="H5" s="5"/>
    </row>
    <row r="6" spans="1:8" x14ac:dyDescent="0.25">
      <c r="F6" s="4" t="s">
        <v>154</v>
      </c>
      <c r="G6" s="5"/>
      <c r="H6" s="5"/>
    </row>
    <row r="7" spans="1:8" x14ac:dyDescent="0.25">
      <c r="F7" s="150" t="s">
        <v>148</v>
      </c>
      <c r="G7" s="150"/>
      <c r="H7" s="150"/>
    </row>
    <row r="8" spans="1:8" x14ac:dyDescent="0.25">
      <c r="F8" s="150" t="s">
        <v>149</v>
      </c>
      <c r="G8" s="150"/>
      <c r="H8" s="150"/>
    </row>
    <row r="9" spans="1:8" x14ac:dyDescent="0.25">
      <c r="F9" s="150" t="s">
        <v>141</v>
      </c>
      <c r="G9" s="150"/>
      <c r="H9" s="150"/>
    </row>
    <row r="10" spans="1:8" ht="16.5" x14ac:dyDescent="0.25">
      <c r="F10" s="6" t="s">
        <v>155</v>
      </c>
    </row>
    <row r="11" spans="1:8" x14ac:dyDescent="0.25">
      <c r="F11" s="6"/>
    </row>
    <row r="12" spans="1:8" ht="16.5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6.5" x14ac:dyDescent="0.25">
      <c r="A13" s="151" t="s">
        <v>91</v>
      </c>
      <c r="B13" s="151"/>
      <c r="C13" s="151"/>
      <c r="D13" s="151"/>
      <c r="E13" s="151"/>
      <c r="F13" s="151"/>
      <c r="G13" s="151"/>
      <c r="H13" s="151"/>
    </row>
    <row r="14" spans="1:8" ht="15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5" customHeight="1" thickBot="1" x14ac:dyDescent="0.3">
      <c r="A15" s="154"/>
      <c r="B15" s="154"/>
      <c r="C15" s="154"/>
      <c r="D15" s="154"/>
      <c r="E15" s="154"/>
      <c r="F15" s="154"/>
      <c r="G15" s="154"/>
      <c r="H15" s="33" t="s">
        <v>73</v>
      </c>
    </row>
    <row r="16" spans="1:8" ht="81.75" customHeight="1" x14ac:dyDescent="0.25">
      <c r="A16" s="160" t="s">
        <v>0</v>
      </c>
      <c r="B16" s="162" t="s">
        <v>50</v>
      </c>
      <c r="C16" s="164" t="s">
        <v>106</v>
      </c>
      <c r="D16" s="164"/>
      <c r="E16" s="167" t="s">
        <v>152</v>
      </c>
      <c r="F16" s="168"/>
      <c r="G16" s="165" t="s">
        <v>130</v>
      </c>
      <c r="H16" s="166"/>
    </row>
    <row r="17" spans="1:13" ht="28.5" customHeight="1" x14ac:dyDescent="0.25">
      <c r="A17" s="161"/>
      <c r="B17" s="163"/>
      <c r="C17" s="35" t="s">
        <v>59</v>
      </c>
      <c r="D17" s="35" t="s">
        <v>95</v>
      </c>
      <c r="E17" s="35" t="s">
        <v>59</v>
      </c>
      <c r="F17" s="34" t="s">
        <v>95</v>
      </c>
      <c r="G17" s="35" t="s">
        <v>59</v>
      </c>
      <c r="H17" s="36" t="s">
        <v>95</v>
      </c>
    </row>
    <row r="18" spans="1:13" ht="17.2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8" t="s">
        <v>48</v>
      </c>
      <c r="G18" s="12" t="s">
        <v>74</v>
      </c>
      <c r="H18" s="10" t="s">
        <v>48</v>
      </c>
    </row>
    <row r="19" spans="1:13" x14ac:dyDescent="0.25">
      <c r="A19" s="11">
        <v>1</v>
      </c>
      <c r="B19" s="12">
        <v>2</v>
      </c>
      <c r="C19" s="12">
        <v>3</v>
      </c>
      <c r="D19" s="77">
        <v>4</v>
      </c>
      <c r="E19" s="12">
        <v>5</v>
      </c>
      <c r="F19" s="39">
        <v>6</v>
      </c>
      <c r="G19" s="12">
        <v>7</v>
      </c>
      <c r="H19" s="40">
        <v>8</v>
      </c>
    </row>
    <row r="20" spans="1:13" ht="18.75" customHeight="1" x14ac:dyDescent="0.25">
      <c r="A20" s="41" t="s">
        <v>61</v>
      </c>
      <c r="B20" s="19" t="s">
        <v>63</v>
      </c>
      <c r="C20" s="111">
        <f>C48+C50</f>
        <v>834615.30200000003</v>
      </c>
      <c r="D20" s="112">
        <f>ROUND(C20/C56*1000,2)-0.01</f>
        <v>1732.27</v>
      </c>
      <c r="E20" s="111">
        <f>E48+E50</f>
        <v>217265.818</v>
      </c>
      <c r="F20" s="113">
        <f>ROUND(E20/E56*1000,2)</f>
        <v>2721.14</v>
      </c>
      <c r="G20" s="111">
        <f>G48+G50</f>
        <v>56450.836999999992</v>
      </c>
      <c r="H20" s="114">
        <f>ROUND(G20/G56*1000,2)</f>
        <v>2758.3</v>
      </c>
    </row>
    <row r="21" spans="1:13" ht="21" customHeight="1" x14ac:dyDescent="0.25">
      <c r="A21" s="41" t="s">
        <v>62</v>
      </c>
      <c r="B21" s="155" t="s">
        <v>94</v>
      </c>
      <c r="C21" s="156"/>
      <c r="D21" s="156"/>
      <c r="E21" s="156"/>
      <c r="F21" s="156"/>
      <c r="G21" s="156"/>
      <c r="H21" s="157"/>
    </row>
    <row r="22" spans="1:13" s="115" customFormat="1" x14ac:dyDescent="0.25">
      <c r="A22" s="41">
        <v>1</v>
      </c>
      <c r="B22" s="46" t="s">
        <v>1</v>
      </c>
      <c r="C22" s="47">
        <f t="shared" ref="C22:H22" si="0">C23+C29+C30+C34</f>
        <v>767723.63199999998</v>
      </c>
      <c r="D22" s="48">
        <f t="shared" si="0"/>
        <v>1593.44</v>
      </c>
      <c r="E22" s="47">
        <f t="shared" si="0"/>
        <v>205124.69200000001</v>
      </c>
      <c r="F22" s="48">
        <f>F23+F29+F30+F34</f>
        <v>2569.09</v>
      </c>
      <c r="G22" s="47">
        <f t="shared" si="0"/>
        <v>53337.31</v>
      </c>
      <c r="H22" s="49">
        <f t="shared" si="0"/>
        <v>2606.1699999999992</v>
      </c>
      <c r="J22" s="1">
        <f>ROUND(C22/$C$56*1000,3)</f>
        <v>1593.441</v>
      </c>
      <c r="K22" s="116">
        <f>ROUND(E22/$E$56*1000,3)</f>
        <v>2569.0819999999999</v>
      </c>
      <c r="L22" s="116">
        <f>ROUND(G22/$G$56*1000,3)</f>
        <v>2606.17</v>
      </c>
      <c r="M22" s="117">
        <f>C22+E22+G22</f>
        <v>1026185.6340000001</v>
      </c>
    </row>
    <row r="23" spans="1:13" s="115" customFormat="1" x14ac:dyDescent="0.25">
      <c r="A23" s="18" t="s">
        <v>2</v>
      </c>
      <c r="B23" s="46" t="s">
        <v>3</v>
      </c>
      <c r="C23" s="47">
        <f t="shared" ref="C23:H23" si="1">SUM(C24:C28)</f>
        <v>514407.853</v>
      </c>
      <c r="D23" s="48">
        <f t="shared" si="1"/>
        <v>1067.67</v>
      </c>
      <c r="E23" s="47">
        <f t="shared" si="1"/>
        <v>162546.66799999998</v>
      </c>
      <c r="F23" s="48">
        <f>SUM(F24:F28)</f>
        <v>2035.82</v>
      </c>
      <c r="G23" s="47">
        <f t="shared" si="1"/>
        <v>42456.35</v>
      </c>
      <c r="H23" s="49">
        <f t="shared" si="1"/>
        <v>2074.5099999999998</v>
      </c>
      <c r="J23" s="1">
        <f t="shared" ref="J23:J55" si="2">ROUND(C23/$C$56*1000,3)</f>
        <v>1067.674</v>
      </c>
      <c r="K23" s="116">
        <f>ROUND(E23/$E$56*1000,3)</f>
        <v>2035.8140000000001</v>
      </c>
      <c r="L23" s="116">
        <f t="shared" ref="L23:L55" si="3">ROUND(G23/$G$56*1000,3)</f>
        <v>2074.5039999999999</v>
      </c>
      <c r="M23" s="117">
        <f t="shared" ref="M23:M55" si="4">C23+E23+G23</f>
        <v>719410.87099999993</v>
      </c>
    </row>
    <row r="24" spans="1:13" x14ac:dyDescent="0.25">
      <c r="A24" s="14" t="s">
        <v>4</v>
      </c>
      <c r="B24" s="51" t="s">
        <v>5</v>
      </c>
      <c r="C24" s="118">
        <v>480180.19699999999</v>
      </c>
      <c r="D24" s="97">
        <f>ROUND(C24/$C$56*1000,2)</f>
        <v>996.63</v>
      </c>
      <c r="E24" s="119">
        <v>156793.58799999999</v>
      </c>
      <c r="F24" s="97">
        <f>ROUND(E24/$E$56*1000,2)</f>
        <v>1963.76</v>
      </c>
      <c r="G24" s="52">
        <v>40986.129999999997</v>
      </c>
      <c r="H24" s="98">
        <f>ROUND(G24/$G$56*1000,2)</f>
        <v>2002.67</v>
      </c>
      <c r="J24" s="1">
        <f t="shared" si="2"/>
        <v>996.63300000000004</v>
      </c>
      <c r="K24" s="116">
        <f t="shared" ref="K24:K55" si="5">ROUND(E24/$E$56*1000,3)</f>
        <v>1963.76</v>
      </c>
      <c r="L24" s="116">
        <f t="shared" si="3"/>
        <v>2002.6659999999999</v>
      </c>
      <c r="M24" s="117">
        <f t="shared" si="4"/>
        <v>677959.91499999992</v>
      </c>
    </row>
    <row r="25" spans="1:13" x14ac:dyDescent="0.25">
      <c r="A25" s="14" t="s">
        <v>6</v>
      </c>
      <c r="B25" s="51" t="s">
        <v>7</v>
      </c>
      <c r="C25" s="118">
        <v>25436.304</v>
      </c>
      <c r="D25" s="97">
        <f>ROUND(C25/$C$56*1000,2)</f>
        <v>52.79</v>
      </c>
      <c r="E25" s="119">
        <v>4275.4049999999997</v>
      </c>
      <c r="F25" s="97">
        <f t="shared" ref="F25:F29" si="6">ROUND(E25/$E$56*1000,2)</f>
        <v>53.55</v>
      </c>
      <c r="G25" s="52">
        <v>1092.595</v>
      </c>
      <c r="H25" s="98">
        <f t="shared" ref="H25:H54" si="7">ROUND(G25/$G$56*1000,2)</f>
        <v>53.39</v>
      </c>
      <c r="J25" s="1">
        <f t="shared" si="2"/>
        <v>52.793999999999997</v>
      </c>
      <c r="K25" s="116">
        <f t="shared" si="5"/>
        <v>53.546999999999997</v>
      </c>
      <c r="L25" s="116">
        <f t="shared" si="3"/>
        <v>53.386000000000003</v>
      </c>
      <c r="M25" s="117">
        <f t="shared" si="4"/>
        <v>30804.304</v>
      </c>
    </row>
    <row r="26" spans="1:13" x14ac:dyDescent="0.25">
      <c r="A26" s="14" t="s">
        <v>8</v>
      </c>
      <c r="B26" s="51" t="s">
        <v>51</v>
      </c>
      <c r="C26" s="118">
        <v>0</v>
      </c>
      <c r="D26" s="97">
        <f t="shared" ref="D26:D47" si="8">ROUND(C26/$C$56*1000,2)</f>
        <v>0</v>
      </c>
      <c r="E26" s="119">
        <v>0</v>
      </c>
      <c r="F26" s="97">
        <f t="shared" si="6"/>
        <v>0</v>
      </c>
      <c r="G26" s="52">
        <v>0</v>
      </c>
      <c r="H26" s="98">
        <f t="shared" si="7"/>
        <v>0</v>
      </c>
      <c r="J26" s="1">
        <f t="shared" si="2"/>
        <v>0</v>
      </c>
      <c r="K26" s="116">
        <f t="shared" si="5"/>
        <v>0</v>
      </c>
      <c r="L26" s="116">
        <f t="shared" si="3"/>
        <v>0</v>
      </c>
      <c r="M26" s="117">
        <f t="shared" si="4"/>
        <v>0</v>
      </c>
    </row>
    <row r="27" spans="1:13" x14ac:dyDescent="0.25">
      <c r="A27" s="14" t="s">
        <v>9</v>
      </c>
      <c r="B27" s="51" t="s">
        <v>10</v>
      </c>
      <c r="C27" s="118">
        <v>2370.2420000000002</v>
      </c>
      <c r="D27" s="97">
        <f t="shared" si="8"/>
        <v>4.92</v>
      </c>
      <c r="E27" s="119">
        <v>398.39699999999999</v>
      </c>
      <c r="F27" s="97">
        <f>ROUND(E27/$E$56*1000,2)</f>
        <v>4.99</v>
      </c>
      <c r="G27" s="52">
        <v>101.812</v>
      </c>
      <c r="H27" s="98">
        <f t="shared" si="7"/>
        <v>4.97</v>
      </c>
      <c r="J27" s="1">
        <f t="shared" si="2"/>
        <v>4.92</v>
      </c>
      <c r="K27" s="116">
        <f t="shared" si="5"/>
        <v>4.99</v>
      </c>
      <c r="L27" s="116">
        <f t="shared" si="3"/>
        <v>4.9749999999999996</v>
      </c>
      <c r="M27" s="117">
        <f t="shared" si="4"/>
        <v>2870.451</v>
      </c>
    </row>
    <row r="28" spans="1:13" x14ac:dyDescent="0.25">
      <c r="A28" s="14" t="s">
        <v>11</v>
      </c>
      <c r="B28" s="51" t="s">
        <v>72</v>
      </c>
      <c r="C28" s="118">
        <v>6421.11</v>
      </c>
      <c r="D28" s="120">
        <f t="shared" si="8"/>
        <v>13.33</v>
      </c>
      <c r="E28" s="121">
        <v>1079.278</v>
      </c>
      <c r="F28" s="120">
        <f>ROUND(E28/$E$56*1000,2)</f>
        <v>13.52</v>
      </c>
      <c r="G28" s="52">
        <v>275.81299999999999</v>
      </c>
      <c r="H28" s="122">
        <f t="shared" si="7"/>
        <v>13.48</v>
      </c>
      <c r="J28" s="1">
        <f t="shared" si="2"/>
        <v>13.327</v>
      </c>
      <c r="K28" s="116">
        <f t="shared" si="5"/>
        <v>13.516999999999999</v>
      </c>
      <c r="L28" s="116">
        <f t="shared" si="3"/>
        <v>13.477</v>
      </c>
      <c r="M28" s="117">
        <f t="shared" si="4"/>
        <v>7776.201</v>
      </c>
    </row>
    <row r="29" spans="1:13" s="115" customFormat="1" x14ac:dyDescent="0.25">
      <c r="A29" s="18" t="s">
        <v>12</v>
      </c>
      <c r="B29" s="46" t="s">
        <v>13</v>
      </c>
      <c r="C29" s="92">
        <v>109167.625</v>
      </c>
      <c r="D29" s="89">
        <f t="shared" si="8"/>
        <v>226.58</v>
      </c>
      <c r="E29" s="88">
        <v>18349.2</v>
      </c>
      <c r="F29" s="89">
        <f t="shared" si="6"/>
        <v>229.81</v>
      </c>
      <c r="G29" s="47">
        <v>4689.201</v>
      </c>
      <c r="H29" s="91">
        <f>ROUND(G29/$G$56*1000,2)</f>
        <v>229.12</v>
      </c>
      <c r="J29" s="1">
        <f t="shared" si="2"/>
        <v>226.58199999999999</v>
      </c>
      <c r="K29" s="116">
        <f t="shared" si="5"/>
        <v>229.81399999999999</v>
      </c>
      <c r="L29" s="116">
        <f t="shared" si="3"/>
        <v>229.124</v>
      </c>
      <c r="M29" s="117">
        <f t="shared" si="4"/>
        <v>132206.02599999998</v>
      </c>
    </row>
    <row r="30" spans="1:13" s="115" customFormat="1" x14ac:dyDescent="0.25">
      <c r="A30" s="18" t="s">
        <v>14</v>
      </c>
      <c r="B30" s="46" t="s">
        <v>15</v>
      </c>
      <c r="C30" s="47">
        <f t="shared" ref="C30:H30" si="9">SUM(C31:C33)</f>
        <v>33355.406999999999</v>
      </c>
      <c r="D30" s="48">
        <f t="shared" si="9"/>
        <v>69.23</v>
      </c>
      <c r="E30" s="47">
        <f t="shared" si="9"/>
        <v>5606.4690000000001</v>
      </c>
      <c r="F30" s="48">
        <f t="shared" si="9"/>
        <v>70.22</v>
      </c>
      <c r="G30" s="47">
        <f t="shared" si="9"/>
        <v>1432.7530000000002</v>
      </c>
      <c r="H30" s="49">
        <f t="shared" si="9"/>
        <v>70.009999999999991</v>
      </c>
      <c r="J30" s="1">
        <f t="shared" si="2"/>
        <v>69.23</v>
      </c>
      <c r="K30" s="116">
        <f>ROUND(E30/$E$56*1000,3)</f>
        <v>70.218000000000004</v>
      </c>
      <c r="L30" s="116">
        <f t="shared" si="3"/>
        <v>70.007000000000005</v>
      </c>
      <c r="M30" s="117">
        <f t="shared" si="4"/>
        <v>40394.628999999994</v>
      </c>
    </row>
    <row r="31" spans="1:13" x14ac:dyDescent="0.25">
      <c r="A31" s="14" t="s">
        <v>16</v>
      </c>
      <c r="B31" s="51" t="s">
        <v>102</v>
      </c>
      <c r="C31" s="118">
        <v>24016.878000000001</v>
      </c>
      <c r="D31" s="97">
        <f t="shared" si="8"/>
        <v>49.85</v>
      </c>
      <c r="E31" s="119">
        <v>4036.8240000000001</v>
      </c>
      <c r="F31" s="97">
        <f t="shared" ref="F31:F32" si="10">ROUND(E31/$E$56*1000,2)</f>
        <v>50.56</v>
      </c>
      <c r="G31" s="52">
        <v>1031.624</v>
      </c>
      <c r="H31" s="98">
        <f t="shared" si="7"/>
        <v>50.41</v>
      </c>
      <c r="J31" s="1">
        <f t="shared" si="2"/>
        <v>49.847999999999999</v>
      </c>
      <c r="K31" s="116">
        <f t="shared" si="5"/>
        <v>50.558999999999997</v>
      </c>
      <c r="L31" s="116">
        <f t="shared" si="3"/>
        <v>50.406999999999996</v>
      </c>
      <c r="M31" s="117">
        <f t="shared" si="4"/>
        <v>29085.326000000001</v>
      </c>
    </row>
    <row r="32" spans="1:13" x14ac:dyDescent="0.25">
      <c r="A32" s="14" t="s">
        <v>18</v>
      </c>
      <c r="B32" s="51" t="s">
        <v>103</v>
      </c>
      <c r="C32" s="118">
        <v>3241.7269999999999</v>
      </c>
      <c r="D32" s="97">
        <f t="shared" si="8"/>
        <v>6.73</v>
      </c>
      <c r="E32" s="119">
        <v>544.87800000000004</v>
      </c>
      <c r="F32" s="97">
        <f t="shared" si="10"/>
        <v>6.82</v>
      </c>
      <c r="G32" s="52">
        <v>139.24600000000001</v>
      </c>
      <c r="H32" s="98">
        <f t="shared" si="7"/>
        <v>6.8</v>
      </c>
      <c r="J32" s="1">
        <f t="shared" si="2"/>
        <v>6.7279999999999998</v>
      </c>
      <c r="K32" s="116">
        <f t="shared" si="5"/>
        <v>6.8239999999999998</v>
      </c>
      <c r="L32" s="116">
        <f t="shared" si="3"/>
        <v>6.8040000000000003</v>
      </c>
      <c r="M32" s="117">
        <f t="shared" si="4"/>
        <v>3925.8510000000001</v>
      </c>
    </row>
    <row r="33" spans="1:13" x14ac:dyDescent="0.25">
      <c r="A33" s="14" t="s">
        <v>20</v>
      </c>
      <c r="B33" s="51" t="s">
        <v>21</v>
      </c>
      <c r="C33" s="118">
        <v>6096.8019999999997</v>
      </c>
      <c r="D33" s="97">
        <f t="shared" si="8"/>
        <v>12.65</v>
      </c>
      <c r="E33" s="119">
        <v>1024.7670000000001</v>
      </c>
      <c r="F33" s="97">
        <f>ROUND(E33/$E$56*1000,2)+0.01</f>
        <v>12.84</v>
      </c>
      <c r="G33" s="52">
        <v>261.88299999999998</v>
      </c>
      <c r="H33" s="98">
        <f>ROUND(G33/$G$56*1000,2)</f>
        <v>12.8</v>
      </c>
      <c r="J33" s="1">
        <f t="shared" si="2"/>
        <v>12.654</v>
      </c>
      <c r="K33" s="116">
        <f t="shared" si="5"/>
        <v>12.835000000000001</v>
      </c>
      <c r="L33" s="116">
        <f t="shared" si="3"/>
        <v>12.795999999999999</v>
      </c>
      <c r="M33" s="117">
        <f t="shared" si="4"/>
        <v>7383.4519999999993</v>
      </c>
    </row>
    <row r="34" spans="1:13" s="115" customFormat="1" x14ac:dyDescent="0.25">
      <c r="A34" s="18" t="s">
        <v>22</v>
      </c>
      <c r="B34" s="46" t="s">
        <v>23</v>
      </c>
      <c r="C34" s="47">
        <f t="shared" ref="C34:H34" si="11">SUM(C35:C37)</f>
        <v>110792.747</v>
      </c>
      <c r="D34" s="48">
        <f t="shared" si="11"/>
        <v>229.96</v>
      </c>
      <c r="E34" s="47">
        <f t="shared" si="11"/>
        <v>18622.355000000003</v>
      </c>
      <c r="F34" s="48">
        <f t="shared" si="11"/>
        <v>233.24</v>
      </c>
      <c r="G34" s="47">
        <f t="shared" si="11"/>
        <v>4759.0060000000003</v>
      </c>
      <c r="H34" s="49">
        <f t="shared" si="11"/>
        <v>232.52999999999997</v>
      </c>
      <c r="J34" s="1">
        <f t="shared" si="2"/>
        <v>229.95500000000001</v>
      </c>
      <c r="K34" s="116">
        <f t="shared" si="5"/>
        <v>233.23599999999999</v>
      </c>
      <c r="L34" s="116">
        <f t="shared" si="3"/>
        <v>232.535</v>
      </c>
      <c r="M34" s="117">
        <f t="shared" si="4"/>
        <v>134174.10800000001</v>
      </c>
    </row>
    <row r="35" spans="1:13" x14ac:dyDescent="0.25">
      <c r="A35" s="14" t="s">
        <v>24</v>
      </c>
      <c r="B35" s="51" t="s">
        <v>25</v>
      </c>
      <c r="C35" s="118">
        <v>63477.906000000003</v>
      </c>
      <c r="D35" s="97">
        <f t="shared" si="8"/>
        <v>131.75</v>
      </c>
      <c r="E35" s="119">
        <v>10669.544</v>
      </c>
      <c r="F35" s="97">
        <f t="shared" ref="F35:F37" si="12">ROUND(E35/$E$56*1000,2)</f>
        <v>133.63</v>
      </c>
      <c r="G35" s="52">
        <v>2726.6379999999999</v>
      </c>
      <c r="H35" s="98">
        <f>ROUND(G35/$G$56*1000,2)</f>
        <v>133.22999999999999</v>
      </c>
      <c r="J35" s="1">
        <f t="shared" si="2"/>
        <v>131.751</v>
      </c>
      <c r="K35" s="116">
        <f t="shared" si="5"/>
        <v>133.631</v>
      </c>
      <c r="L35" s="116">
        <f t="shared" si="3"/>
        <v>133.22900000000001</v>
      </c>
      <c r="M35" s="117">
        <f t="shared" si="4"/>
        <v>76874.088000000003</v>
      </c>
    </row>
    <row r="36" spans="1:13" x14ac:dyDescent="0.25">
      <c r="A36" s="14" t="s">
        <v>26</v>
      </c>
      <c r="B36" s="51" t="s">
        <v>104</v>
      </c>
      <c r="C36" s="118">
        <v>13965.138999999999</v>
      </c>
      <c r="D36" s="97">
        <f>ROUND(C36/$C$56*1000,2)</f>
        <v>28.99</v>
      </c>
      <c r="E36" s="119">
        <v>2347.3000000000002</v>
      </c>
      <c r="F36" s="97">
        <f t="shared" si="12"/>
        <v>29.4</v>
      </c>
      <c r="G36" s="52">
        <v>599.86</v>
      </c>
      <c r="H36" s="98">
        <f>ROUND(G36/$G$56*1000,2)</f>
        <v>29.31</v>
      </c>
      <c r="J36" s="1">
        <f t="shared" si="2"/>
        <v>28.984999999999999</v>
      </c>
      <c r="K36" s="116">
        <f t="shared" si="5"/>
        <v>29.399000000000001</v>
      </c>
      <c r="L36" s="116">
        <f t="shared" si="3"/>
        <v>29.31</v>
      </c>
      <c r="M36" s="117">
        <f t="shared" si="4"/>
        <v>16912.298999999999</v>
      </c>
    </row>
    <row r="37" spans="1:13" x14ac:dyDescent="0.25">
      <c r="A37" s="14" t="s">
        <v>27</v>
      </c>
      <c r="B37" s="51" t="s">
        <v>28</v>
      </c>
      <c r="C37" s="118">
        <v>33349.701999999997</v>
      </c>
      <c r="D37" s="97">
        <f>ROUND(C37/$C$56*1000,2)</f>
        <v>69.22</v>
      </c>
      <c r="E37" s="119">
        <v>5605.5110000000004</v>
      </c>
      <c r="F37" s="97">
        <f t="shared" si="12"/>
        <v>70.209999999999994</v>
      </c>
      <c r="G37" s="52">
        <v>1432.508</v>
      </c>
      <c r="H37" s="98">
        <f>ROUND(G37/$G$56*1000,2)-0.01</f>
        <v>69.989999999999995</v>
      </c>
      <c r="J37" s="1">
        <f t="shared" si="2"/>
        <v>69.218999999999994</v>
      </c>
      <c r="K37" s="116">
        <f t="shared" si="5"/>
        <v>70.206000000000003</v>
      </c>
      <c r="L37" s="116">
        <f t="shared" si="3"/>
        <v>69.995000000000005</v>
      </c>
      <c r="M37" s="117">
        <f t="shared" si="4"/>
        <v>40387.720999999998</v>
      </c>
    </row>
    <row r="38" spans="1:13" s="115" customFormat="1" x14ac:dyDescent="0.25">
      <c r="A38" s="18">
        <v>2</v>
      </c>
      <c r="B38" s="46" t="s">
        <v>29</v>
      </c>
      <c r="C38" s="47">
        <f t="shared" ref="C38:H38" si="13">SUM(C39:C41)</f>
        <v>57014.275999999998</v>
      </c>
      <c r="D38" s="48">
        <f t="shared" si="13"/>
        <v>118.33000000000001</v>
      </c>
      <c r="E38" s="47">
        <f t="shared" si="13"/>
        <v>9583.1190000000006</v>
      </c>
      <c r="F38" s="48">
        <f t="shared" si="13"/>
        <v>120.02</v>
      </c>
      <c r="G38" s="47">
        <f t="shared" si="13"/>
        <v>2448.9989999999998</v>
      </c>
      <c r="H38" s="49">
        <f t="shared" si="13"/>
        <v>119.66</v>
      </c>
      <c r="J38" s="1">
        <f t="shared" si="2"/>
        <v>118.33499999999999</v>
      </c>
      <c r="K38" s="116">
        <f t="shared" si="5"/>
        <v>120.024</v>
      </c>
      <c r="L38" s="116">
        <f t="shared" si="3"/>
        <v>119.663</v>
      </c>
      <c r="M38" s="117">
        <f t="shared" si="4"/>
        <v>69046.394</v>
      </c>
    </row>
    <row r="39" spans="1:13" x14ac:dyDescent="0.25">
      <c r="A39" s="14" t="s">
        <v>30</v>
      </c>
      <c r="B39" s="51" t="s">
        <v>25</v>
      </c>
      <c r="C39" s="118">
        <v>41335.127999999997</v>
      </c>
      <c r="D39" s="97">
        <f t="shared" si="8"/>
        <v>85.79</v>
      </c>
      <c r="E39" s="119">
        <v>6947.7240000000002</v>
      </c>
      <c r="F39" s="97">
        <f>ROUND(E39/$E$56*1000,2)</f>
        <v>87.02</v>
      </c>
      <c r="G39" s="52">
        <v>1775.5139999999999</v>
      </c>
      <c r="H39" s="98">
        <f t="shared" si="7"/>
        <v>86.76</v>
      </c>
      <c r="J39" s="1">
        <f t="shared" si="2"/>
        <v>85.793000000000006</v>
      </c>
      <c r="K39" s="116">
        <f t="shared" si="5"/>
        <v>87.016999999999996</v>
      </c>
      <c r="L39" s="116">
        <f t="shared" si="3"/>
        <v>86.754999999999995</v>
      </c>
      <c r="M39" s="117">
        <f t="shared" si="4"/>
        <v>50058.366000000002</v>
      </c>
    </row>
    <row r="40" spans="1:13" x14ac:dyDescent="0.25">
      <c r="A40" s="14" t="s">
        <v>31</v>
      </c>
      <c r="B40" s="51" t="s">
        <v>102</v>
      </c>
      <c r="C40" s="118">
        <v>9093.7279999999992</v>
      </c>
      <c r="D40" s="97">
        <f>ROUND(C40/$C$56*1000,2)</f>
        <v>18.87</v>
      </c>
      <c r="E40" s="119">
        <v>1528.499</v>
      </c>
      <c r="F40" s="97">
        <f t="shared" ref="F40:F41" si="14">ROUND(E40/$E$56*1000,2)</f>
        <v>19.14</v>
      </c>
      <c r="G40" s="52">
        <v>390.613</v>
      </c>
      <c r="H40" s="98">
        <f>ROUND(G40/$G$56*1000,2)-0.01</f>
        <v>19.079999999999998</v>
      </c>
      <c r="J40" s="1">
        <f t="shared" si="2"/>
        <v>18.873999999999999</v>
      </c>
      <c r="K40" s="116">
        <f t="shared" si="5"/>
        <v>19.143999999999998</v>
      </c>
      <c r="L40" s="116">
        <f t="shared" si="3"/>
        <v>19.085999999999999</v>
      </c>
      <c r="M40" s="117">
        <f t="shared" si="4"/>
        <v>11012.839999999998</v>
      </c>
    </row>
    <row r="41" spans="1:13" x14ac:dyDescent="0.25">
      <c r="A41" s="14" t="s">
        <v>32</v>
      </c>
      <c r="B41" s="51" t="s">
        <v>33</v>
      </c>
      <c r="C41" s="118">
        <v>6585.42</v>
      </c>
      <c r="D41" s="97">
        <f t="shared" si="8"/>
        <v>13.67</v>
      </c>
      <c r="E41" s="119">
        <v>1106.896</v>
      </c>
      <c r="F41" s="97">
        <f t="shared" si="14"/>
        <v>13.86</v>
      </c>
      <c r="G41" s="52">
        <v>282.87200000000001</v>
      </c>
      <c r="H41" s="98">
        <f>ROUND(G41/$G$56*1000,2)</f>
        <v>13.82</v>
      </c>
      <c r="J41" s="1">
        <f t="shared" si="2"/>
        <v>13.667999999999999</v>
      </c>
      <c r="K41" s="116">
        <f t="shared" si="5"/>
        <v>13.863</v>
      </c>
      <c r="L41" s="116">
        <f t="shared" si="3"/>
        <v>13.821999999999999</v>
      </c>
      <c r="M41" s="117">
        <f t="shared" si="4"/>
        <v>7975.1880000000001</v>
      </c>
    </row>
    <row r="42" spans="1:13" s="115" customFormat="1" x14ac:dyDescent="0.25">
      <c r="A42" s="41">
        <v>3</v>
      </c>
      <c r="B42" s="46" t="s">
        <v>34</v>
      </c>
      <c r="C42" s="47">
        <f t="shared" ref="C42:H42" si="15">SUM(C43:C45)</f>
        <v>0</v>
      </c>
      <c r="D42" s="48">
        <f t="shared" si="15"/>
        <v>0</v>
      </c>
      <c r="E42" s="123">
        <f t="shared" si="15"/>
        <v>0</v>
      </c>
      <c r="F42" s="48">
        <f t="shared" si="15"/>
        <v>0</v>
      </c>
      <c r="G42" s="47">
        <f t="shared" si="15"/>
        <v>0</v>
      </c>
      <c r="H42" s="49">
        <f t="shared" si="15"/>
        <v>0</v>
      </c>
      <c r="J42" s="1">
        <f t="shared" si="2"/>
        <v>0</v>
      </c>
      <c r="K42" s="116">
        <f t="shared" si="5"/>
        <v>0</v>
      </c>
      <c r="L42" s="116">
        <f t="shared" si="3"/>
        <v>0</v>
      </c>
      <c r="M42" s="117">
        <f t="shared" si="4"/>
        <v>0</v>
      </c>
    </row>
    <row r="43" spans="1:13" x14ac:dyDescent="0.25">
      <c r="A43" s="14" t="s">
        <v>35</v>
      </c>
      <c r="B43" s="51" t="s">
        <v>25</v>
      </c>
      <c r="C43" s="118">
        <v>0</v>
      </c>
      <c r="D43" s="97">
        <f t="shared" si="8"/>
        <v>0</v>
      </c>
      <c r="E43" s="118">
        <v>0</v>
      </c>
      <c r="F43" s="97">
        <f t="shared" ref="F43:F45" si="16">ROUND(E43/$E$56*1000,2)</f>
        <v>0</v>
      </c>
      <c r="G43" s="52">
        <v>0</v>
      </c>
      <c r="H43" s="98">
        <f t="shared" si="7"/>
        <v>0</v>
      </c>
      <c r="J43" s="1">
        <f t="shared" si="2"/>
        <v>0</v>
      </c>
      <c r="K43" s="116">
        <f t="shared" si="5"/>
        <v>0</v>
      </c>
      <c r="L43" s="116">
        <f t="shared" si="3"/>
        <v>0</v>
      </c>
      <c r="M43" s="117">
        <f t="shared" si="4"/>
        <v>0</v>
      </c>
    </row>
    <row r="44" spans="1:13" x14ac:dyDescent="0.25">
      <c r="A44" s="14" t="s">
        <v>36</v>
      </c>
      <c r="B44" s="51" t="s">
        <v>102</v>
      </c>
      <c r="C44" s="118">
        <v>0</v>
      </c>
      <c r="D44" s="97">
        <f t="shared" si="8"/>
        <v>0</v>
      </c>
      <c r="E44" s="118">
        <v>0</v>
      </c>
      <c r="F44" s="97">
        <f t="shared" si="16"/>
        <v>0</v>
      </c>
      <c r="G44" s="52">
        <v>0</v>
      </c>
      <c r="H44" s="98">
        <f t="shared" si="7"/>
        <v>0</v>
      </c>
      <c r="J44" s="1">
        <f t="shared" si="2"/>
        <v>0</v>
      </c>
      <c r="K44" s="116">
        <f t="shared" si="5"/>
        <v>0</v>
      </c>
      <c r="L44" s="116">
        <f t="shared" si="3"/>
        <v>0</v>
      </c>
      <c r="M44" s="117">
        <f t="shared" si="4"/>
        <v>0</v>
      </c>
    </row>
    <row r="45" spans="1:13" x14ac:dyDescent="0.25">
      <c r="A45" s="14" t="s">
        <v>37</v>
      </c>
      <c r="B45" s="51" t="s">
        <v>33</v>
      </c>
      <c r="C45" s="118">
        <v>0</v>
      </c>
      <c r="D45" s="97">
        <f t="shared" si="8"/>
        <v>0</v>
      </c>
      <c r="E45" s="118">
        <v>0</v>
      </c>
      <c r="F45" s="97">
        <f t="shared" si="16"/>
        <v>0</v>
      </c>
      <c r="G45" s="52">
        <v>0</v>
      </c>
      <c r="H45" s="98">
        <f t="shared" si="7"/>
        <v>0</v>
      </c>
      <c r="J45" s="1">
        <f t="shared" si="2"/>
        <v>0</v>
      </c>
      <c r="K45" s="116">
        <f t="shared" si="5"/>
        <v>0</v>
      </c>
      <c r="L45" s="116">
        <f t="shared" si="3"/>
        <v>0</v>
      </c>
      <c r="M45" s="117">
        <f t="shared" si="4"/>
        <v>0</v>
      </c>
    </row>
    <row r="46" spans="1:13" s="115" customFormat="1" x14ac:dyDescent="0.25">
      <c r="A46" s="41">
        <v>4</v>
      </c>
      <c r="B46" s="46" t="s">
        <v>52</v>
      </c>
      <c r="C46" s="92">
        <v>143.79</v>
      </c>
      <c r="D46" s="89">
        <f>ROUND(C46/$C$56*1000,2)</f>
        <v>0.3</v>
      </c>
      <c r="E46" s="92">
        <v>24.169</v>
      </c>
      <c r="F46" s="89">
        <f>ROUND(E46/$E$56*1000,2)</f>
        <v>0.3</v>
      </c>
      <c r="G46" s="47">
        <v>6.1760000000000002</v>
      </c>
      <c r="H46" s="91">
        <f>ROUND(G46/$G$56*1000,2)</f>
        <v>0.3</v>
      </c>
      <c r="J46" s="1">
        <f t="shared" si="2"/>
        <v>0.29799999999999999</v>
      </c>
      <c r="K46" s="116">
        <f t="shared" si="5"/>
        <v>0.30299999999999999</v>
      </c>
      <c r="L46" s="116">
        <f t="shared" si="3"/>
        <v>0.30199999999999999</v>
      </c>
      <c r="M46" s="117">
        <f t="shared" si="4"/>
        <v>174.13499999999999</v>
      </c>
    </row>
    <row r="47" spans="1:13" s="115" customFormat="1" x14ac:dyDescent="0.25">
      <c r="A47" s="41">
        <v>5</v>
      </c>
      <c r="B47" s="46" t="s">
        <v>38</v>
      </c>
      <c r="C47" s="92">
        <v>0</v>
      </c>
      <c r="D47" s="89">
        <f t="shared" si="8"/>
        <v>0</v>
      </c>
      <c r="E47" s="92">
        <v>0</v>
      </c>
      <c r="F47" s="89">
        <f t="shared" ref="F47" si="17">ROUND(E47/$C$56*1000,2)</f>
        <v>0</v>
      </c>
      <c r="G47" s="47">
        <v>0</v>
      </c>
      <c r="H47" s="91">
        <f t="shared" si="7"/>
        <v>0</v>
      </c>
      <c r="J47" s="1">
        <f t="shared" si="2"/>
        <v>0</v>
      </c>
      <c r="K47" s="116">
        <f t="shared" si="5"/>
        <v>0</v>
      </c>
      <c r="L47" s="116">
        <f t="shared" si="3"/>
        <v>0</v>
      </c>
      <c r="M47" s="117">
        <f t="shared" si="4"/>
        <v>0</v>
      </c>
    </row>
    <row r="48" spans="1:13" s="115" customFormat="1" x14ac:dyDescent="0.25">
      <c r="A48" s="41">
        <v>6</v>
      </c>
      <c r="B48" s="46" t="s">
        <v>53</v>
      </c>
      <c r="C48" s="47">
        <f>C22+C38+C42+C46</f>
        <v>824881.69799999997</v>
      </c>
      <c r="D48" s="48">
        <f>D22+D38+D42+D46</f>
        <v>1712.07</v>
      </c>
      <c r="E48" s="47">
        <f t="shared" ref="E48:G48" si="18">E22+E38+E42+E46</f>
        <v>214731.98</v>
      </c>
      <c r="F48" s="48">
        <f>F22+F38+F42+F46</f>
        <v>2689.4100000000003</v>
      </c>
      <c r="G48" s="47">
        <f t="shared" si="18"/>
        <v>55792.484999999993</v>
      </c>
      <c r="H48" s="49">
        <f>H22+H38+H42+H46</f>
        <v>2726.1299999999992</v>
      </c>
      <c r="J48" s="1">
        <f t="shared" si="2"/>
        <v>1712.075</v>
      </c>
      <c r="K48" s="116">
        <f t="shared" si="5"/>
        <v>2689.4090000000001</v>
      </c>
      <c r="L48" s="116">
        <f t="shared" si="3"/>
        <v>2726.1350000000002</v>
      </c>
      <c r="M48" s="117">
        <f t="shared" si="4"/>
        <v>1095406.1629999999</v>
      </c>
    </row>
    <row r="49" spans="1:13" s="115" customFormat="1" x14ac:dyDescent="0.25">
      <c r="A49" s="41">
        <v>7</v>
      </c>
      <c r="B49" s="46" t="s">
        <v>39</v>
      </c>
      <c r="C49" s="92">
        <v>0</v>
      </c>
      <c r="D49" s="124">
        <v>0</v>
      </c>
      <c r="E49" s="92">
        <v>0</v>
      </c>
      <c r="F49" s="124">
        <v>0</v>
      </c>
      <c r="G49" s="47">
        <v>0</v>
      </c>
      <c r="H49" s="91">
        <f t="shared" si="7"/>
        <v>0</v>
      </c>
      <c r="J49" s="1">
        <f t="shared" si="2"/>
        <v>0</v>
      </c>
      <c r="K49" s="116">
        <f t="shared" si="5"/>
        <v>0</v>
      </c>
      <c r="L49" s="116">
        <f t="shared" si="3"/>
        <v>0</v>
      </c>
      <c r="M49" s="117">
        <f t="shared" si="4"/>
        <v>0</v>
      </c>
    </row>
    <row r="50" spans="1:13" s="115" customFormat="1" x14ac:dyDescent="0.25">
      <c r="A50" s="41">
        <v>8</v>
      </c>
      <c r="B50" s="46" t="s">
        <v>54</v>
      </c>
      <c r="C50" s="47">
        <f t="shared" ref="C50:H50" si="19">SUM(C51:C55)</f>
        <v>9733.6039999999994</v>
      </c>
      <c r="D50" s="48">
        <f t="shared" si="19"/>
        <v>20.200000000000003</v>
      </c>
      <c r="E50" s="47">
        <f t="shared" si="19"/>
        <v>2533.8380000000002</v>
      </c>
      <c r="F50" s="48">
        <f t="shared" si="19"/>
        <v>31.73</v>
      </c>
      <c r="G50" s="47">
        <f t="shared" si="19"/>
        <v>658.35199999999998</v>
      </c>
      <c r="H50" s="49">
        <f t="shared" si="19"/>
        <v>32.17</v>
      </c>
      <c r="J50" s="1">
        <f t="shared" si="2"/>
        <v>20.202000000000002</v>
      </c>
      <c r="K50" s="116">
        <f t="shared" si="5"/>
        <v>31.734999999999999</v>
      </c>
      <c r="L50" s="116">
        <f t="shared" si="3"/>
        <v>32.167999999999999</v>
      </c>
      <c r="M50" s="117">
        <f t="shared" si="4"/>
        <v>12925.794</v>
      </c>
    </row>
    <row r="51" spans="1:13" x14ac:dyDescent="0.25">
      <c r="A51" s="14" t="s">
        <v>40</v>
      </c>
      <c r="B51" s="51" t="s">
        <v>41</v>
      </c>
      <c r="C51" s="118">
        <v>1484.787</v>
      </c>
      <c r="D51" s="97">
        <f>ROUND(C51/$C$56*1000,2)</f>
        <v>3.08</v>
      </c>
      <c r="E51" s="118">
        <v>386.51799999999997</v>
      </c>
      <c r="F51" s="97">
        <f>ROUND(E51/$E$56*1000,2)</f>
        <v>4.84</v>
      </c>
      <c r="G51" s="52">
        <v>100.42700000000001</v>
      </c>
      <c r="H51" s="98">
        <f>ROUND(G51/$G$56*1000,2)</f>
        <v>4.91</v>
      </c>
      <c r="J51" s="1">
        <f t="shared" si="2"/>
        <v>3.0819999999999999</v>
      </c>
      <c r="K51" s="116">
        <f t="shared" si="5"/>
        <v>4.8410000000000002</v>
      </c>
      <c r="L51" s="116">
        <f t="shared" si="3"/>
        <v>4.907</v>
      </c>
      <c r="M51" s="117">
        <f t="shared" si="4"/>
        <v>1971.732</v>
      </c>
    </row>
    <row r="52" spans="1:13" x14ac:dyDescent="0.25">
      <c r="A52" s="14" t="s">
        <v>42</v>
      </c>
      <c r="B52" s="51" t="s">
        <v>43</v>
      </c>
      <c r="C52" s="118">
        <v>0</v>
      </c>
      <c r="D52" s="97">
        <f t="shared" ref="D52:D54" si="20">ROUND(C52/$C$56*1000,2)</f>
        <v>0</v>
      </c>
      <c r="E52" s="118">
        <v>0</v>
      </c>
      <c r="F52" s="97">
        <f t="shared" ref="F52:F53" si="21">ROUND(E52/$E$56*1000,2)</f>
        <v>0</v>
      </c>
      <c r="G52" s="52">
        <v>0</v>
      </c>
      <c r="H52" s="98">
        <f t="shared" si="7"/>
        <v>0</v>
      </c>
      <c r="J52" s="1">
        <f t="shared" si="2"/>
        <v>0</v>
      </c>
      <c r="K52" s="116">
        <f t="shared" si="5"/>
        <v>0</v>
      </c>
      <c r="L52" s="116">
        <f t="shared" si="3"/>
        <v>0</v>
      </c>
      <c r="M52" s="117">
        <f t="shared" si="4"/>
        <v>0</v>
      </c>
    </row>
    <row r="53" spans="1:13" x14ac:dyDescent="0.25">
      <c r="A53" s="14" t="s">
        <v>57</v>
      </c>
      <c r="B53" s="51" t="s">
        <v>44</v>
      </c>
      <c r="C53" s="118">
        <v>0</v>
      </c>
      <c r="D53" s="97">
        <f t="shared" si="20"/>
        <v>0</v>
      </c>
      <c r="E53" s="118">
        <v>0</v>
      </c>
      <c r="F53" s="97">
        <f t="shared" si="21"/>
        <v>0</v>
      </c>
      <c r="G53" s="52">
        <v>0</v>
      </c>
      <c r="H53" s="98">
        <f t="shared" si="7"/>
        <v>0</v>
      </c>
      <c r="J53" s="1">
        <f t="shared" si="2"/>
        <v>0</v>
      </c>
      <c r="K53" s="116">
        <f t="shared" si="5"/>
        <v>0</v>
      </c>
      <c r="L53" s="116">
        <f t="shared" si="3"/>
        <v>0</v>
      </c>
      <c r="M53" s="117">
        <f t="shared" si="4"/>
        <v>0</v>
      </c>
    </row>
    <row r="54" spans="1:13" x14ac:dyDescent="0.25">
      <c r="A54" s="14" t="s">
        <v>45</v>
      </c>
      <c r="B54" s="51" t="s">
        <v>46</v>
      </c>
      <c r="C54" s="118">
        <v>0</v>
      </c>
      <c r="D54" s="97">
        <f t="shared" si="20"/>
        <v>0</v>
      </c>
      <c r="E54" s="118">
        <v>0</v>
      </c>
      <c r="F54" s="97">
        <f>ROUND(E54/$E$56*1000,2)</f>
        <v>0</v>
      </c>
      <c r="G54" s="52">
        <v>0</v>
      </c>
      <c r="H54" s="98">
        <f t="shared" si="7"/>
        <v>0</v>
      </c>
      <c r="J54" s="1">
        <f t="shared" si="2"/>
        <v>0</v>
      </c>
      <c r="K54" s="116">
        <f t="shared" si="5"/>
        <v>0</v>
      </c>
      <c r="L54" s="116">
        <f t="shared" si="3"/>
        <v>0</v>
      </c>
      <c r="M54" s="117">
        <f t="shared" si="4"/>
        <v>0</v>
      </c>
    </row>
    <row r="55" spans="1:13" x14ac:dyDescent="0.25">
      <c r="A55" s="14" t="s">
        <v>47</v>
      </c>
      <c r="B55" s="51" t="s">
        <v>84</v>
      </c>
      <c r="C55" s="118">
        <v>8248.8169999999991</v>
      </c>
      <c r="D55" s="97">
        <f>ROUND(C55/$C$56*1000,2)</f>
        <v>17.12</v>
      </c>
      <c r="E55" s="118">
        <v>2147.3200000000002</v>
      </c>
      <c r="F55" s="97">
        <f>ROUND(E55/$E$56*1000,2)</f>
        <v>26.89</v>
      </c>
      <c r="G55" s="52">
        <v>557.92499999999995</v>
      </c>
      <c r="H55" s="98">
        <f>ROUND(G55/$G$56*1000,2)</f>
        <v>27.26</v>
      </c>
      <c r="J55" s="1">
        <f t="shared" si="2"/>
        <v>17.120999999999999</v>
      </c>
      <c r="K55" s="116">
        <f t="shared" si="5"/>
        <v>26.893999999999998</v>
      </c>
      <c r="L55" s="116">
        <f t="shared" si="3"/>
        <v>27.260999999999999</v>
      </c>
      <c r="M55" s="117">
        <f t="shared" si="4"/>
        <v>10954.061999999998</v>
      </c>
    </row>
    <row r="56" spans="1:13" ht="32.25" thickBot="1" x14ac:dyDescent="0.3">
      <c r="A56" s="125">
        <v>9</v>
      </c>
      <c r="B56" s="126" t="s">
        <v>105</v>
      </c>
      <c r="C56" s="127">
        <v>481802.45</v>
      </c>
      <c r="D56" s="128" t="s">
        <v>70</v>
      </c>
      <c r="E56" s="127">
        <v>79843.570000000007</v>
      </c>
      <c r="F56" s="128" t="s">
        <v>70</v>
      </c>
      <c r="G56" s="129">
        <v>20465.78</v>
      </c>
      <c r="H56" s="130" t="s">
        <v>70</v>
      </c>
    </row>
    <row r="57" spans="1:13" ht="34.5" customHeight="1" x14ac:dyDescent="0.25">
      <c r="A57" s="86"/>
    </row>
    <row r="58" spans="1:13" s="115" customFormat="1" ht="33" customHeight="1" x14ac:dyDescent="0.25">
      <c r="A58" s="158" t="s">
        <v>147</v>
      </c>
      <c r="B58" s="158"/>
      <c r="C58" s="82"/>
      <c r="D58" s="82"/>
      <c r="E58" s="82"/>
      <c r="F58" s="82"/>
      <c r="G58" s="159" t="s">
        <v>151</v>
      </c>
      <c r="H58" s="159"/>
    </row>
    <row r="59" spans="1:13" ht="25.5" customHeight="1" x14ac:dyDescent="0.25">
      <c r="A59" s="131"/>
      <c r="B59" s="131"/>
      <c r="C59" s="131"/>
      <c r="D59" s="131"/>
      <c r="E59" s="131"/>
      <c r="F59" s="131"/>
      <c r="G59" s="132"/>
    </row>
    <row r="60" spans="1:13" ht="15.75" customHeight="1" x14ac:dyDescent="0.25">
      <c r="A60" s="153"/>
      <c r="B60" s="153"/>
      <c r="C60" s="27"/>
      <c r="D60" s="27"/>
      <c r="E60" s="27"/>
      <c r="F60" s="27"/>
    </row>
    <row r="61" spans="1:13" ht="22.5" customHeight="1" x14ac:dyDescent="0.25">
      <c r="A61" s="133"/>
      <c r="B61" s="133"/>
      <c r="C61" s="27"/>
      <c r="D61" s="27"/>
      <c r="E61" s="27"/>
      <c r="F61" s="27"/>
      <c r="G61" s="5"/>
      <c r="H61" s="27"/>
    </row>
    <row r="62" spans="1:13" ht="22.5" customHeight="1" x14ac:dyDescent="0.25">
      <c r="A62"/>
      <c r="B62"/>
      <c r="C62"/>
      <c r="D62"/>
      <c r="E62"/>
      <c r="F62"/>
      <c r="G62"/>
      <c r="H62"/>
    </row>
    <row r="63" spans="1:13" ht="90.75" customHeight="1" x14ac:dyDescent="0.25">
      <c r="A63" s="152"/>
      <c r="B63" s="152"/>
      <c r="C63" s="74"/>
      <c r="D63"/>
      <c r="E63"/>
      <c r="F63"/>
      <c r="G63" s="75"/>
      <c r="H63"/>
    </row>
    <row r="64" spans="1:13" ht="90.75" customHeight="1" x14ac:dyDescent="0.25">
      <c r="A64" s="27"/>
      <c r="B64" s="27"/>
      <c r="C64" s="27"/>
      <c r="D64" s="27"/>
      <c r="E64" s="27"/>
      <c r="F64" s="27"/>
      <c r="G64" s="5"/>
    </row>
    <row r="65" spans="1:7" ht="56.25" hidden="1" customHeight="1" x14ac:dyDescent="0.25">
      <c r="A65" s="27"/>
      <c r="B65" s="27"/>
      <c r="C65" s="27"/>
      <c r="D65" s="27"/>
      <c r="E65" s="27"/>
      <c r="F65" s="27"/>
      <c r="G65" s="5"/>
    </row>
    <row r="66" spans="1:7" ht="15.75" hidden="1" customHeight="1" x14ac:dyDescent="0.25">
      <c r="C66" s="1">
        <v>1220233.9449999998</v>
      </c>
      <c r="E66" s="1">
        <v>408271.49699999997</v>
      </c>
      <c r="G66" s="1">
        <v>214620.99400000004</v>
      </c>
    </row>
    <row r="67" spans="1:7" hidden="1" x14ac:dyDescent="0.25"/>
    <row r="68" spans="1:7" hidden="1" x14ac:dyDescent="0.25">
      <c r="C68" s="1">
        <v>27357.645</v>
      </c>
      <c r="E68" s="1">
        <v>9153.4459999999999</v>
      </c>
      <c r="G68" s="1">
        <v>4811.8029999999999</v>
      </c>
    </row>
    <row r="69" spans="1:7" hidden="1" x14ac:dyDescent="0.25"/>
    <row r="70" spans="1:7" hidden="1" x14ac:dyDescent="0.25"/>
  </sheetData>
  <mergeCells count="17">
    <mergeCell ref="A63:B63"/>
    <mergeCell ref="A60:B60"/>
    <mergeCell ref="A15:G15"/>
    <mergeCell ref="B21:H21"/>
    <mergeCell ref="A58:B58"/>
    <mergeCell ref="G58:H58"/>
    <mergeCell ref="A16:A18"/>
    <mergeCell ref="B16:B18"/>
    <mergeCell ref="C16:D16"/>
    <mergeCell ref="G16:H16"/>
    <mergeCell ref="E16:F16"/>
    <mergeCell ref="F7:H7"/>
    <mergeCell ref="F8:H8"/>
    <mergeCell ref="F9:H9"/>
    <mergeCell ref="A14:H14"/>
    <mergeCell ref="A13:H13"/>
    <mergeCell ref="A12:H12"/>
  </mergeCells>
  <printOptions horizontalCentered="1"/>
  <pageMargins left="0.51181102362204722" right="0" top="0.94488188976377963" bottom="0.15748031496062992" header="0.31496062992125984" footer="0.31496062992125984"/>
  <pageSetup paperSize="9" scale="59" fitToHeight="10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A8B0-DFF6-483E-A0E2-5C077F016C4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view="pageBreakPreview" topLeftCell="A13" zoomScale="90" zoomScaleNormal="100" zoomScaleSheetLayoutView="90" workbookViewId="0">
      <selection activeCell="E10" sqref="E10"/>
    </sheetView>
  </sheetViews>
  <sheetFormatPr defaultColWidth="9.140625" defaultRowHeight="15" x14ac:dyDescent="0.25"/>
  <cols>
    <col min="1" max="1" width="8.42578125" style="7" customWidth="1"/>
    <col min="2" max="2" width="60.42578125" style="7" customWidth="1"/>
    <col min="3" max="3" width="19.28515625" style="7" customWidth="1"/>
    <col min="4" max="4" width="13" style="7" customWidth="1"/>
    <col min="5" max="5" width="20.140625" style="7" customWidth="1"/>
    <col min="6" max="6" width="13.28515625" style="7" customWidth="1"/>
    <col min="7" max="7" width="18.7109375" style="7" customWidth="1"/>
    <col min="8" max="8" width="13.5703125" style="7" customWidth="1"/>
    <col min="9" max="9" width="9.140625" style="7"/>
    <col min="10" max="10" width="14.42578125" style="7" hidden="1" customWidth="1"/>
    <col min="11" max="11" width="12.85546875" style="7" hidden="1" customWidth="1"/>
    <col min="12" max="12" width="13.28515625" style="7" hidden="1" customWidth="1"/>
    <col min="13" max="13" width="0" style="7" hidden="1" customWidth="1"/>
    <col min="14" max="14" width="22.28515625" style="7" hidden="1" customWidth="1"/>
    <col min="15" max="15" width="0" style="7" hidden="1" customWidth="1"/>
    <col min="16" max="16" width="14.28515625" style="7" hidden="1" customWidth="1"/>
    <col min="17" max="18" width="0" style="7" hidden="1" customWidth="1"/>
    <col min="19" max="16384" width="9.140625" style="7"/>
  </cols>
  <sheetData>
    <row r="1" spans="1:8" s="1" customFormat="1" ht="15.75" x14ac:dyDescent="0.25">
      <c r="A1" s="134"/>
      <c r="F1" s="2" t="s">
        <v>77</v>
      </c>
    </row>
    <row r="2" spans="1:8" s="1" customFormat="1" ht="15.75" x14ac:dyDescent="0.25">
      <c r="F2" s="3" t="s">
        <v>139</v>
      </c>
    </row>
    <row r="3" spans="1:8" s="1" customFormat="1" ht="15.75" x14ac:dyDescent="0.25">
      <c r="F3" s="3" t="s">
        <v>142</v>
      </c>
    </row>
    <row r="4" spans="1:8" s="1" customFormat="1" ht="15.75" x14ac:dyDescent="0.25">
      <c r="F4" s="3" t="s">
        <v>140</v>
      </c>
    </row>
    <row r="5" spans="1:8" s="1" customFormat="1" ht="15.75" x14ac:dyDescent="0.25">
      <c r="F5" s="3" t="s">
        <v>141</v>
      </c>
    </row>
    <row r="6" spans="1:8" s="1" customFormat="1" ht="15.75" x14ac:dyDescent="0.25">
      <c r="F6" s="4" t="s">
        <v>154</v>
      </c>
      <c r="G6" s="5"/>
      <c r="H6" s="5"/>
    </row>
    <row r="7" spans="1:8" s="1" customFormat="1" ht="15.75" x14ac:dyDescent="0.25">
      <c r="F7" s="150" t="s">
        <v>148</v>
      </c>
      <c r="G7" s="150"/>
      <c r="H7" s="150"/>
    </row>
    <row r="8" spans="1:8" s="1" customFormat="1" ht="15.75" x14ac:dyDescent="0.25">
      <c r="F8" s="150" t="s">
        <v>149</v>
      </c>
      <c r="G8" s="150"/>
      <c r="H8" s="150"/>
    </row>
    <row r="9" spans="1:8" s="1" customFormat="1" ht="15.75" x14ac:dyDescent="0.25">
      <c r="F9" s="150" t="s">
        <v>141</v>
      </c>
      <c r="G9" s="150"/>
      <c r="H9" s="150"/>
    </row>
    <row r="10" spans="1:8" s="1" customFormat="1" ht="16.5" x14ac:dyDescent="0.25">
      <c r="F10" s="6" t="s">
        <v>156</v>
      </c>
    </row>
    <row r="11" spans="1:8" s="1" customFormat="1" ht="15.75" x14ac:dyDescent="0.25">
      <c r="F11" s="6"/>
    </row>
    <row r="12" spans="1:8" ht="15.75" customHeight="1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6.5" x14ac:dyDescent="0.25">
      <c r="A13" s="151" t="s">
        <v>96</v>
      </c>
      <c r="B13" s="151"/>
      <c r="C13" s="151"/>
      <c r="D13" s="151"/>
      <c r="E13" s="151"/>
      <c r="F13" s="151"/>
      <c r="G13" s="151"/>
      <c r="H13" s="151"/>
    </row>
    <row r="14" spans="1:8" ht="18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8.75" customHeight="1" thickBot="1" x14ac:dyDescent="0.3">
      <c r="A15" s="135"/>
      <c r="B15" s="135"/>
      <c r="C15" s="135"/>
      <c r="D15" s="135"/>
      <c r="E15" s="135"/>
      <c r="F15" s="135"/>
      <c r="G15" s="135"/>
      <c r="H15" s="33" t="s">
        <v>73</v>
      </c>
    </row>
    <row r="16" spans="1:8" ht="81" customHeight="1" x14ac:dyDescent="0.25">
      <c r="A16" s="160" t="s">
        <v>0</v>
      </c>
      <c r="B16" s="162" t="s">
        <v>50</v>
      </c>
      <c r="C16" s="169" t="s">
        <v>106</v>
      </c>
      <c r="D16" s="169"/>
      <c r="E16" s="167" t="s">
        <v>152</v>
      </c>
      <c r="F16" s="168"/>
      <c r="G16" s="170" t="s">
        <v>129</v>
      </c>
      <c r="H16" s="171"/>
    </row>
    <row r="17" spans="1:14" ht="29.25" customHeight="1" x14ac:dyDescent="0.25">
      <c r="A17" s="161"/>
      <c r="B17" s="163"/>
      <c r="C17" s="35" t="s">
        <v>59</v>
      </c>
      <c r="D17" s="35" t="s">
        <v>95</v>
      </c>
      <c r="E17" s="35" t="s">
        <v>59</v>
      </c>
      <c r="F17" s="34" t="s">
        <v>95</v>
      </c>
      <c r="G17" s="35" t="s">
        <v>59</v>
      </c>
      <c r="H17" s="36" t="s">
        <v>95</v>
      </c>
    </row>
    <row r="18" spans="1:14" ht="18.7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8" t="s">
        <v>48</v>
      </c>
      <c r="G18" s="12" t="s">
        <v>74</v>
      </c>
      <c r="H18" s="10" t="s">
        <v>48</v>
      </c>
    </row>
    <row r="19" spans="1:14" ht="15.75" x14ac:dyDescent="0.25">
      <c r="A19" s="11">
        <v>1</v>
      </c>
      <c r="B19" s="12">
        <v>2</v>
      </c>
      <c r="C19" s="12">
        <v>3</v>
      </c>
      <c r="D19" s="77">
        <v>4</v>
      </c>
      <c r="E19" s="12">
        <v>5</v>
      </c>
      <c r="F19" s="39">
        <v>6</v>
      </c>
      <c r="G19" s="12">
        <v>7</v>
      </c>
      <c r="H19" s="40">
        <v>8</v>
      </c>
    </row>
    <row r="20" spans="1:14" ht="18.75" customHeight="1" x14ac:dyDescent="0.25">
      <c r="A20" s="41" t="s">
        <v>61</v>
      </c>
      <c r="B20" s="19" t="s">
        <v>64</v>
      </c>
      <c r="C20" s="111">
        <f>C48+C50</f>
        <v>337275.76899999997</v>
      </c>
      <c r="D20" s="136">
        <f>ROUND(C20/$C$56*1000,2)-0.01</f>
        <v>797.17</v>
      </c>
      <c r="E20" s="111">
        <f>E48+E50</f>
        <v>63349.695999999989</v>
      </c>
      <c r="F20" s="137">
        <f>ROUND(E20/E56*1000,2)-0.01</f>
        <v>890.81000000000006</v>
      </c>
      <c r="G20" s="111">
        <f>G48+G50</f>
        <v>16441.703999999998</v>
      </c>
      <c r="H20" s="138">
        <f>ROUND(G20/G56*1000,2)-0.01</f>
        <v>904.71</v>
      </c>
      <c r="L20" s="17"/>
    </row>
    <row r="21" spans="1:14" ht="20.25" customHeight="1" x14ac:dyDescent="0.25">
      <c r="A21" s="41" t="s">
        <v>62</v>
      </c>
      <c r="B21" s="155" t="s">
        <v>97</v>
      </c>
      <c r="C21" s="156"/>
      <c r="D21" s="156"/>
      <c r="E21" s="156"/>
      <c r="F21" s="156"/>
      <c r="G21" s="156"/>
      <c r="H21" s="157"/>
      <c r="L21" s="17"/>
    </row>
    <row r="22" spans="1:14" s="17" customFormat="1" ht="15.75" x14ac:dyDescent="0.2">
      <c r="A22" s="41">
        <v>1</v>
      </c>
      <c r="B22" s="19" t="s">
        <v>1</v>
      </c>
      <c r="C22" s="92">
        <f t="shared" ref="C22:H22" si="0">C23+C29+C30+C34</f>
        <v>318630.19499999995</v>
      </c>
      <c r="D22" s="93">
        <f t="shared" si="0"/>
        <v>753.09</v>
      </c>
      <c r="E22" s="92">
        <f t="shared" si="0"/>
        <v>60138.029999999992</v>
      </c>
      <c r="F22" s="93">
        <f>F23+F29+F30+F34</f>
        <v>845.65</v>
      </c>
      <c r="G22" s="92">
        <f t="shared" si="0"/>
        <v>15618.007</v>
      </c>
      <c r="H22" s="20">
        <f t="shared" si="0"/>
        <v>859.38</v>
      </c>
      <c r="J22" s="17">
        <f>ROUND(C22/$C$56*1000,3)</f>
        <v>753.10699999999997</v>
      </c>
      <c r="K22" s="17">
        <f>ROUND(E22/$E$56*1000,3)</f>
        <v>845.66</v>
      </c>
      <c r="L22" s="95">
        <f>ROUND(G22/$G$56*1000,3)</f>
        <v>859.39099999999996</v>
      </c>
      <c r="M22" s="139"/>
      <c r="N22" s="50">
        <f>C22+E22+G22</f>
        <v>394386.2319999999</v>
      </c>
    </row>
    <row r="23" spans="1:14" s="17" customFormat="1" ht="15.75" x14ac:dyDescent="0.2">
      <c r="A23" s="18" t="s">
        <v>2</v>
      </c>
      <c r="B23" s="19" t="s">
        <v>3</v>
      </c>
      <c r="C23" s="92">
        <f t="shared" ref="C23:E23" si="1">SUM(C24:C27)</f>
        <v>232582.30100000001</v>
      </c>
      <c r="D23" s="93">
        <f>SUM(D24:D27)</f>
        <v>549.72</v>
      </c>
      <c r="E23" s="92">
        <f t="shared" si="1"/>
        <v>45674.858999999997</v>
      </c>
      <c r="F23" s="93">
        <f>SUM(F24:F27)</f>
        <v>642.28</v>
      </c>
      <c r="G23" s="92">
        <f>SUM(G24:G27)</f>
        <v>11921.894</v>
      </c>
      <c r="H23" s="20">
        <f>SUM(H24:H27)</f>
        <v>656.01</v>
      </c>
      <c r="J23" s="17">
        <f t="shared" ref="J23:J55" si="2">ROUND(C23/$C$56*1000,3)</f>
        <v>549.726</v>
      </c>
      <c r="K23" s="17">
        <f t="shared" ref="K23:K55" si="3">ROUND(E23/$E$56*1000,3)</f>
        <v>642.279</v>
      </c>
      <c r="L23" s="95">
        <f t="shared" ref="L23:L55" si="4">ROUND(G23/$G$56*1000,3)</f>
        <v>656.01</v>
      </c>
      <c r="N23" s="50">
        <f t="shared" ref="N23:N55" si="5">C23+E23+G23</f>
        <v>290179.054</v>
      </c>
    </row>
    <row r="24" spans="1:14" ht="15.75" x14ac:dyDescent="0.25">
      <c r="A24" s="14" t="s">
        <v>4</v>
      </c>
      <c r="B24" s="15" t="s">
        <v>7</v>
      </c>
      <c r="C24" s="118">
        <v>110366.274</v>
      </c>
      <c r="D24" s="97">
        <f>ROUND(C24/$C$56*1000,2)</f>
        <v>260.86</v>
      </c>
      <c r="E24" s="118">
        <v>18550.671999999999</v>
      </c>
      <c r="F24" s="97">
        <f>ROUND(E24/$E$56*1000,2)</f>
        <v>260.86</v>
      </c>
      <c r="G24" s="118">
        <v>4740.6880000000001</v>
      </c>
      <c r="H24" s="98">
        <f t="shared" ref="H24:H39" si="6">ROUND(G24/$G$56*1000,2)</f>
        <v>260.86</v>
      </c>
      <c r="J24" s="17">
        <f t="shared" si="2"/>
        <v>260.85899999999998</v>
      </c>
      <c r="K24" s="17">
        <f t="shared" si="3"/>
        <v>260.85899999999998</v>
      </c>
      <c r="L24" s="95">
        <f t="shared" si="4"/>
        <v>260.85899999999998</v>
      </c>
      <c r="N24" s="50">
        <f t="shared" si="5"/>
        <v>133657.63399999999</v>
      </c>
    </row>
    <row r="25" spans="1:14" ht="31.5" x14ac:dyDescent="0.25">
      <c r="A25" s="14" t="s">
        <v>6</v>
      </c>
      <c r="B25" s="15" t="s">
        <v>55</v>
      </c>
      <c r="C25" s="118">
        <v>0</v>
      </c>
      <c r="D25" s="120">
        <f t="shared" ref="D25" si="7">ROUND(C25/$C$56*1000,2)</f>
        <v>0</v>
      </c>
      <c r="E25" s="118">
        <v>0</v>
      </c>
      <c r="F25" s="120">
        <f t="shared" ref="F25" si="8">ROUND(E25/$E$56*1000,2)</f>
        <v>0</v>
      </c>
      <c r="G25" s="118">
        <v>0</v>
      </c>
      <c r="H25" s="122">
        <f t="shared" si="6"/>
        <v>0</v>
      </c>
      <c r="J25" s="17">
        <f t="shared" si="2"/>
        <v>0</v>
      </c>
      <c r="K25" s="17">
        <f t="shared" si="3"/>
        <v>0</v>
      </c>
      <c r="L25" s="95">
        <f t="shared" si="4"/>
        <v>0</v>
      </c>
      <c r="N25" s="50">
        <f t="shared" si="5"/>
        <v>0</v>
      </c>
    </row>
    <row r="26" spans="1:14" ht="15.75" x14ac:dyDescent="0.25">
      <c r="A26" s="14" t="s">
        <v>8</v>
      </c>
      <c r="B26" s="15" t="s">
        <v>10</v>
      </c>
      <c r="C26" s="118">
        <v>2848.913</v>
      </c>
      <c r="D26" s="97">
        <f>ROUND(C26/$C$56*1000,2)</f>
        <v>6.73</v>
      </c>
      <c r="E26" s="118">
        <v>478.85300000000001</v>
      </c>
      <c r="F26" s="97">
        <f>ROUND(E26/$E$56*1000,2)</f>
        <v>6.73</v>
      </c>
      <c r="G26" s="118">
        <v>122.373</v>
      </c>
      <c r="H26" s="98">
        <f>ROUND(G26/$G$56*1000,2)</f>
        <v>6.73</v>
      </c>
      <c r="J26" s="17">
        <f t="shared" si="2"/>
        <v>6.734</v>
      </c>
      <c r="K26" s="17">
        <f t="shared" si="3"/>
        <v>6.734</v>
      </c>
      <c r="L26" s="95">
        <f t="shared" si="4"/>
        <v>6.734</v>
      </c>
      <c r="N26" s="50">
        <f t="shared" si="5"/>
        <v>3450.1390000000001</v>
      </c>
    </row>
    <row r="27" spans="1:14" ht="15.75" x14ac:dyDescent="0.25">
      <c r="A27" s="14" t="s">
        <v>9</v>
      </c>
      <c r="B27" s="15" t="s">
        <v>56</v>
      </c>
      <c r="C27" s="118">
        <v>119367.114</v>
      </c>
      <c r="D27" s="97">
        <f>ROUND(C27/$C$56*1000,2)</f>
        <v>282.13</v>
      </c>
      <c r="E27" s="118">
        <v>26645.333999999999</v>
      </c>
      <c r="F27" s="97">
        <f>ROUND(E27/$E$56*1000,2)</f>
        <v>374.69</v>
      </c>
      <c r="G27" s="118">
        <v>7058.8329999999996</v>
      </c>
      <c r="H27" s="98">
        <f>ROUND(G27/$G$56*1000,2)</f>
        <v>388.42</v>
      </c>
      <c r="J27" s="17">
        <f t="shared" si="2"/>
        <v>282.13400000000001</v>
      </c>
      <c r="K27" s="17">
        <f t="shared" si="3"/>
        <v>374.68599999999998</v>
      </c>
      <c r="L27" s="95">
        <f t="shared" si="4"/>
        <v>388.41699999999997</v>
      </c>
      <c r="N27" s="50">
        <f t="shared" si="5"/>
        <v>153071.28100000002</v>
      </c>
    </row>
    <row r="28" spans="1:14" ht="15.75" x14ac:dyDescent="0.25">
      <c r="A28" s="14" t="s">
        <v>85</v>
      </c>
      <c r="B28" s="15" t="s">
        <v>86</v>
      </c>
      <c r="C28" s="140">
        <v>100524.413</v>
      </c>
      <c r="D28" s="97">
        <f>ROUND(C28/$C$56*1000,2)</f>
        <v>237.6</v>
      </c>
      <c r="E28" s="140">
        <v>23478.2</v>
      </c>
      <c r="F28" s="97">
        <f>ROUND(E28/$E$56*1000,2)</f>
        <v>330.15</v>
      </c>
      <c r="G28" s="140">
        <v>6249.4620000000004</v>
      </c>
      <c r="H28" s="98">
        <f>ROUND(G28/$G$56*1000,2)</f>
        <v>343.88</v>
      </c>
      <c r="J28" s="17">
        <f t="shared" si="2"/>
        <v>237.59700000000001</v>
      </c>
      <c r="K28" s="17">
        <f t="shared" si="3"/>
        <v>330.15</v>
      </c>
      <c r="L28" s="95">
        <f t="shared" si="4"/>
        <v>343.88099999999997</v>
      </c>
      <c r="N28" s="50">
        <f t="shared" si="5"/>
        <v>130252.075</v>
      </c>
    </row>
    <row r="29" spans="1:14" s="17" customFormat="1" ht="15.75" x14ac:dyDescent="0.25">
      <c r="A29" s="18" t="s">
        <v>12</v>
      </c>
      <c r="B29" s="19" t="s">
        <v>13</v>
      </c>
      <c r="C29" s="92">
        <v>41781.205000000002</v>
      </c>
      <c r="D29" s="89">
        <f>ROUND(C29/$C$56*1000,2)</f>
        <v>98.75</v>
      </c>
      <c r="E29" s="92">
        <v>7022.7020000000002</v>
      </c>
      <c r="F29" s="89">
        <f>ROUND(E29/$E$56*1000,2)</f>
        <v>98.75</v>
      </c>
      <c r="G29" s="92">
        <v>1794.675</v>
      </c>
      <c r="H29" s="91">
        <f t="shared" si="6"/>
        <v>98.75</v>
      </c>
      <c r="J29" s="17">
        <f t="shared" si="2"/>
        <v>98.753</v>
      </c>
      <c r="K29" s="17">
        <f t="shared" si="3"/>
        <v>98.753</v>
      </c>
      <c r="L29" s="95">
        <f t="shared" si="4"/>
        <v>98.753</v>
      </c>
      <c r="N29" s="50">
        <f t="shared" si="5"/>
        <v>50598.582000000002</v>
      </c>
    </row>
    <row r="30" spans="1:14" s="17" customFormat="1" ht="15.75" x14ac:dyDescent="0.2">
      <c r="A30" s="18" t="s">
        <v>14</v>
      </c>
      <c r="B30" s="19" t="s">
        <v>15</v>
      </c>
      <c r="C30" s="92">
        <f t="shared" ref="C30:H30" si="9">SUM(C31:C33)</f>
        <v>15749.316999999999</v>
      </c>
      <c r="D30" s="93">
        <f t="shared" si="9"/>
        <v>37.22</v>
      </c>
      <c r="E30" s="92">
        <f t="shared" si="9"/>
        <v>2647.1889999999999</v>
      </c>
      <c r="F30" s="93">
        <f>SUM(F31:F33)</f>
        <v>37.22</v>
      </c>
      <c r="G30" s="92">
        <f t="shared" si="9"/>
        <v>676.49900000000002</v>
      </c>
      <c r="H30" s="20">
        <f t="shared" si="9"/>
        <v>37.22</v>
      </c>
      <c r="J30" s="17">
        <f t="shared" si="2"/>
        <v>37.225000000000001</v>
      </c>
      <c r="K30" s="17">
        <f t="shared" si="3"/>
        <v>37.225000000000001</v>
      </c>
      <c r="L30" s="95">
        <f t="shared" si="4"/>
        <v>37.225000000000001</v>
      </c>
      <c r="N30" s="50">
        <f t="shared" si="5"/>
        <v>19073.004999999997</v>
      </c>
    </row>
    <row r="31" spans="1:14" ht="15.75" x14ac:dyDescent="0.25">
      <c r="A31" s="14" t="s">
        <v>16</v>
      </c>
      <c r="B31" s="51" t="s">
        <v>102</v>
      </c>
      <c r="C31" s="118">
        <v>9191.8649999999998</v>
      </c>
      <c r="D31" s="97">
        <f>ROUND(C31/$C$56*1000,2)-0.01</f>
        <v>21.72</v>
      </c>
      <c r="E31" s="118">
        <v>1544.9939999999999</v>
      </c>
      <c r="F31" s="97">
        <f>ROUND(E31/$E$56*1000,2)-0.01</f>
        <v>21.72</v>
      </c>
      <c r="G31" s="118">
        <v>394.82900000000001</v>
      </c>
      <c r="H31" s="98">
        <f>ROUND(G31/$G$56*1000,2)-0.01</f>
        <v>21.72</v>
      </c>
      <c r="J31" s="17">
        <f t="shared" si="2"/>
        <v>21.725999999999999</v>
      </c>
      <c r="K31" s="17">
        <f t="shared" si="3"/>
        <v>21.725999999999999</v>
      </c>
      <c r="L31" s="95">
        <f t="shared" si="4"/>
        <v>21.725999999999999</v>
      </c>
      <c r="N31" s="50">
        <f t="shared" si="5"/>
        <v>11131.688</v>
      </c>
    </row>
    <row r="32" spans="1:14" ht="15.75" x14ac:dyDescent="0.25">
      <c r="A32" s="14" t="s">
        <v>18</v>
      </c>
      <c r="B32" s="15" t="s">
        <v>19</v>
      </c>
      <c r="C32" s="118">
        <v>5634.4459999999999</v>
      </c>
      <c r="D32" s="97">
        <f>ROUND(C32/$C$56*1000,2)</f>
        <v>13.32</v>
      </c>
      <c r="E32" s="118">
        <v>947.053</v>
      </c>
      <c r="F32" s="97">
        <f>ROUND(E32/$E$56*1000,2)</f>
        <v>13.32</v>
      </c>
      <c r="G32" s="118">
        <v>242.023</v>
      </c>
      <c r="H32" s="98">
        <f>ROUND(G32/$G$56*1000,2)</f>
        <v>13.32</v>
      </c>
      <c r="J32" s="17">
        <f t="shared" si="2"/>
        <v>13.317</v>
      </c>
      <c r="K32" s="17">
        <f t="shared" si="3"/>
        <v>13.317</v>
      </c>
      <c r="L32" s="95">
        <f t="shared" si="4"/>
        <v>13.317</v>
      </c>
      <c r="N32" s="50">
        <f t="shared" si="5"/>
        <v>6823.5219999999999</v>
      </c>
    </row>
    <row r="33" spans="1:16" ht="15.75" x14ac:dyDescent="0.25">
      <c r="A33" s="14" t="s">
        <v>20</v>
      </c>
      <c r="B33" s="15" t="s">
        <v>21</v>
      </c>
      <c r="C33" s="118">
        <v>923.00599999999997</v>
      </c>
      <c r="D33" s="97">
        <f>ROUND(C33/$C$56*1000,2)</f>
        <v>2.1800000000000002</v>
      </c>
      <c r="E33" s="118">
        <v>155.142</v>
      </c>
      <c r="F33" s="97">
        <f>ROUND(E33/$E$56*1000,2)</f>
        <v>2.1800000000000002</v>
      </c>
      <c r="G33" s="118">
        <v>39.646999999999998</v>
      </c>
      <c r="H33" s="98">
        <f>ROUND(G33/$G$56*1000,2)</f>
        <v>2.1800000000000002</v>
      </c>
      <c r="J33" s="17">
        <f t="shared" si="2"/>
        <v>2.1819999999999999</v>
      </c>
      <c r="K33" s="17">
        <f t="shared" si="3"/>
        <v>2.1819999999999999</v>
      </c>
      <c r="L33" s="95">
        <f t="shared" si="4"/>
        <v>2.1819999999999999</v>
      </c>
      <c r="N33" s="50">
        <f t="shared" si="5"/>
        <v>1117.7949999999998</v>
      </c>
    </row>
    <row r="34" spans="1:16" s="17" customFormat="1" ht="15.75" x14ac:dyDescent="0.2">
      <c r="A34" s="18" t="s">
        <v>22</v>
      </c>
      <c r="B34" s="19" t="s">
        <v>23</v>
      </c>
      <c r="C34" s="92">
        <f t="shared" ref="C34:H34" si="10">SUM(C35:C37)</f>
        <v>28517.371999999999</v>
      </c>
      <c r="D34" s="93">
        <f t="shared" si="10"/>
        <v>67.400000000000006</v>
      </c>
      <c r="E34" s="92">
        <f t="shared" si="10"/>
        <v>4793.28</v>
      </c>
      <c r="F34" s="93">
        <f t="shared" si="10"/>
        <v>67.400000000000006</v>
      </c>
      <c r="G34" s="92">
        <f t="shared" si="10"/>
        <v>1224.9390000000001</v>
      </c>
      <c r="H34" s="20">
        <f t="shared" si="10"/>
        <v>67.400000000000006</v>
      </c>
      <c r="J34" s="17">
        <f t="shared" si="2"/>
        <v>67.403000000000006</v>
      </c>
      <c r="K34" s="17">
        <f t="shared" si="3"/>
        <v>67.403000000000006</v>
      </c>
      <c r="L34" s="95">
        <f t="shared" si="4"/>
        <v>67.403000000000006</v>
      </c>
      <c r="N34" s="50">
        <f t="shared" si="5"/>
        <v>34535.591</v>
      </c>
    </row>
    <row r="35" spans="1:16" ht="15.75" x14ac:dyDescent="0.25">
      <c r="A35" s="14" t="s">
        <v>24</v>
      </c>
      <c r="B35" s="15" t="s">
        <v>25</v>
      </c>
      <c r="C35" s="118">
        <v>16338.823</v>
      </c>
      <c r="D35" s="97">
        <f t="shared" ref="D35" si="11">ROUND(C35/$C$56*1000,2)</f>
        <v>38.619999999999997</v>
      </c>
      <c r="E35" s="118">
        <v>2746.2750000000001</v>
      </c>
      <c r="F35" s="97">
        <f t="shared" ref="F35" si="12">ROUND(E35/$E$56*1000,2)</f>
        <v>38.619999999999997</v>
      </c>
      <c r="G35" s="118">
        <v>701.82</v>
      </c>
      <c r="H35" s="98">
        <f t="shared" si="6"/>
        <v>38.619999999999997</v>
      </c>
      <c r="J35" s="17">
        <f t="shared" si="2"/>
        <v>38.618000000000002</v>
      </c>
      <c r="K35" s="17">
        <f t="shared" si="3"/>
        <v>38.618000000000002</v>
      </c>
      <c r="L35" s="95">
        <f t="shared" si="4"/>
        <v>38.618000000000002</v>
      </c>
      <c r="N35" s="50">
        <f t="shared" si="5"/>
        <v>19786.918000000001</v>
      </c>
    </row>
    <row r="36" spans="1:16" ht="15.75" x14ac:dyDescent="0.25">
      <c r="A36" s="14" t="s">
        <v>26</v>
      </c>
      <c r="B36" s="51" t="s">
        <v>102</v>
      </c>
      <c r="C36" s="118">
        <v>3594.5410000000002</v>
      </c>
      <c r="D36" s="97">
        <f>ROUND(C36/$C$56*1000,2)-0.01</f>
        <v>8.49</v>
      </c>
      <c r="E36" s="118">
        <v>604.18100000000004</v>
      </c>
      <c r="F36" s="97">
        <f>ROUND(E36/$E$56*1000,2)-0.01</f>
        <v>8.49</v>
      </c>
      <c r="G36" s="118">
        <v>154.4</v>
      </c>
      <c r="H36" s="98">
        <f>ROUND(G36/$G$56*1000,2)-0.01</f>
        <v>8.49</v>
      </c>
      <c r="J36" s="17">
        <f t="shared" si="2"/>
        <v>8.4960000000000004</v>
      </c>
      <c r="K36" s="17">
        <f t="shared" si="3"/>
        <v>8.4960000000000004</v>
      </c>
      <c r="L36" s="95">
        <f t="shared" si="4"/>
        <v>8.4960000000000004</v>
      </c>
      <c r="N36" s="50">
        <f t="shared" si="5"/>
        <v>4353.1219999999994</v>
      </c>
    </row>
    <row r="37" spans="1:16" ht="15.75" x14ac:dyDescent="0.25">
      <c r="A37" s="14" t="s">
        <v>27</v>
      </c>
      <c r="B37" s="15" t="s">
        <v>33</v>
      </c>
      <c r="C37" s="118">
        <v>8584.007999999998</v>
      </c>
      <c r="D37" s="97">
        <f>ROUND(C37/$C$56*1000,2)</f>
        <v>20.29</v>
      </c>
      <c r="E37" s="118">
        <v>1442.8239999999996</v>
      </c>
      <c r="F37" s="97">
        <f>ROUND(E37/$E$56*1000,2)</f>
        <v>20.29</v>
      </c>
      <c r="G37" s="118">
        <v>368.71899999999999</v>
      </c>
      <c r="H37" s="98">
        <f>ROUND(G37/$G$56*1000,2)</f>
        <v>20.29</v>
      </c>
      <c r="J37" s="17">
        <f t="shared" si="2"/>
        <v>20.289000000000001</v>
      </c>
      <c r="K37" s="17">
        <f t="shared" si="3"/>
        <v>20.289000000000001</v>
      </c>
      <c r="L37" s="95">
        <f t="shared" si="4"/>
        <v>20.289000000000001</v>
      </c>
      <c r="N37" s="50">
        <f t="shared" si="5"/>
        <v>10395.550999999998</v>
      </c>
    </row>
    <row r="38" spans="1:16" s="17" customFormat="1" ht="15.75" x14ac:dyDescent="0.2">
      <c r="A38" s="18">
        <v>2</v>
      </c>
      <c r="B38" s="19" t="s">
        <v>29</v>
      </c>
      <c r="C38" s="92">
        <f t="shared" ref="C38:H38" si="13">SUM(C39:C41)</f>
        <v>14675.124</v>
      </c>
      <c r="D38" s="93">
        <f t="shared" si="13"/>
        <v>34.69</v>
      </c>
      <c r="E38" s="92">
        <f t="shared" si="13"/>
        <v>2466.636</v>
      </c>
      <c r="F38" s="93">
        <f t="shared" si="13"/>
        <v>34.69</v>
      </c>
      <c r="G38" s="92">
        <f t="shared" si="13"/>
        <v>630.35699999999997</v>
      </c>
      <c r="H38" s="20">
        <f t="shared" si="13"/>
        <v>34.69</v>
      </c>
      <c r="J38" s="17">
        <f t="shared" si="2"/>
        <v>34.686</v>
      </c>
      <c r="K38" s="17">
        <f t="shared" si="3"/>
        <v>34.686</v>
      </c>
      <c r="L38" s="95">
        <f t="shared" si="4"/>
        <v>34.686</v>
      </c>
      <c r="N38" s="50">
        <f t="shared" si="5"/>
        <v>17772.116999999998</v>
      </c>
    </row>
    <row r="39" spans="1:16" ht="15.75" x14ac:dyDescent="0.25">
      <c r="A39" s="14" t="s">
        <v>30</v>
      </c>
      <c r="B39" s="15" t="s">
        <v>25</v>
      </c>
      <c r="C39" s="118">
        <v>10639.407999999999</v>
      </c>
      <c r="D39" s="97">
        <f t="shared" ref="D39:D41" si="14">ROUND(C39/$C$56*1000,2)</f>
        <v>25.15</v>
      </c>
      <c r="E39" s="118">
        <v>1788.3009999999999</v>
      </c>
      <c r="F39" s="97">
        <f t="shared" ref="F39:F41" si="15">ROUND(E39/$E$56*1000,2)</f>
        <v>25.15</v>
      </c>
      <c r="G39" s="118">
        <v>457.00700000000001</v>
      </c>
      <c r="H39" s="98">
        <f t="shared" si="6"/>
        <v>25.15</v>
      </c>
      <c r="J39" s="17">
        <f t="shared" si="2"/>
        <v>25.146999999999998</v>
      </c>
      <c r="K39" s="17">
        <f t="shared" si="3"/>
        <v>25.146999999999998</v>
      </c>
      <c r="L39" s="95">
        <f t="shared" si="4"/>
        <v>25.146999999999998</v>
      </c>
      <c r="N39" s="50">
        <f t="shared" si="5"/>
        <v>12884.715999999999</v>
      </c>
    </row>
    <row r="40" spans="1:16" ht="15.75" x14ac:dyDescent="0.25">
      <c r="A40" s="14" t="s">
        <v>31</v>
      </c>
      <c r="B40" s="51" t="s">
        <v>102</v>
      </c>
      <c r="C40" s="118">
        <v>2340.67</v>
      </c>
      <c r="D40" s="97">
        <f>ROUND(C40/$C$56*1000,2)</f>
        <v>5.53</v>
      </c>
      <c r="E40" s="118">
        <v>393.42599999999999</v>
      </c>
      <c r="F40" s="97">
        <f>ROUND(E40/$E$56*1000,2)</f>
        <v>5.53</v>
      </c>
      <c r="G40" s="118">
        <v>100.542</v>
      </c>
      <c r="H40" s="98">
        <f>ROUND(G40/$G$56*1000,2)</f>
        <v>5.53</v>
      </c>
      <c r="J40" s="17">
        <f t="shared" si="2"/>
        <v>5.532</v>
      </c>
      <c r="K40" s="17">
        <f t="shared" si="3"/>
        <v>5.532</v>
      </c>
      <c r="L40" s="95">
        <f t="shared" si="4"/>
        <v>5.532</v>
      </c>
      <c r="N40" s="50">
        <f t="shared" si="5"/>
        <v>2834.6379999999999</v>
      </c>
    </row>
    <row r="41" spans="1:16" ht="15.75" x14ac:dyDescent="0.25">
      <c r="A41" s="14" t="s">
        <v>32</v>
      </c>
      <c r="B41" s="15" t="s">
        <v>33</v>
      </c>
      <c r="C41" s="118">
        <v>1695.046</v>
      </c>
      <c r="D41" s="97">
        <f t="shared" si="14"/>
        <v>4.01</v>
      </c>
      <c r="E41" s="118">
        <v>284.90899999999999</v>
      </c>
      <c r="F41" s="97">
        <f t="shared" si="15"/>
        <v>4.01</v>
      </c>
      <c r="G41" s="118">
        <v>72.808000000000007</v>
      </c>
      <c r="H41" s="98">
        <f>ROUND(G41/$G$56*1000,2)</f>
        <v>4.01</v>
      </c>
      <c r="J41" s="17">
        <f t="shared" si="2"/>
        <v>4.0060000000000002</v>
      </c>
      <c r="K41" s="17">
        <f t="shared" si="3"/>
        <v>4.0060000000000002</v>
      </c>
      <c r="L41" s="95">
        <f t="shared" si="4"/>
        <v>4.0060000000000002</v>
      </c>
      <c r="N41" s="50">
        <f t="shared" si="5"/>
        <v>2052.7629999999999</v>
      </c>
    </row>
    <row r="42" spans="1:16" s="17" customFormat="1" ht="15.75" x14ac:dyDescent="0.25">
      <c r="A42" s="18">
        <v>3</v>
      </c>
      <c r="B42" s="19" t="s">
        <v>34</v>
      </c>
      <c r="C42" s="92">
        <f>SUM(C43:C45)</f>
        <v>0</v>
      </c>
      <c r="D42" s="141">
        <v>0</v>
      </c>
      <c r="E42" s="92">
        <f>SUM(E43:E45)</f>
        <v>0</v>
      </c>
      <c r="F42" s="141">
        <v>0</v>
      </c>
      <c r="G42" s="92">
        <f>SUM(G43:G45)</f>
        <v>0</v>
      </c>
      <c r="H42" s="142">
        <v>0</v>
      </c>
      <c r="J42" s="17">
        <f t="shared" si="2"/>
        <v>0</v>
      </c>
      <c r="K42" s="17">
        <f t="shared" si="3"/>
        <v>0</v>
      </c>
      <c r="L42" s="95">
        <f t="shared" si="4"/>
        <v>0</v>
      </c>
      <c r="N42" s="50">
        <f t="shared" si="5"/>
        <v>0</v>
      </c>
    </row>
    <row r="43" spans="1:16" ht="15.75" x14ac:dyDescent="0.25">
      <c r="A43" s="14" t="s">
        <v>35</v>
      </c>
      <c r="B43" s="15" t="s">
        <v>25</v>
      </c>
      <c r="C43" s="118">
        <v>0</v>
      </c>
      <c r="D43" s="97">
        <f t="shared" ref="D43:D45" si="16">ROUND(C43/$C$56*1000,2)</f>
        <v>0</v>
      </c>
      <c r="E43" s="118">
        <v>0</v>
      </c>
      <c r="F43" s="97">
        <f t="shared" ref="F43:F47" si="17">ROUND(E43/$E$56*1000,2)</f>
        <v>0</v>
      </c>
      <c r="G43" s="118">
        <v>0</v>
      </c>
      <c r="H43" s="143">
        <v>0</v>
      </c>
      <c r="J43" s="17">
        <f t="shared" si="2"/>
        <v>0</v>
      </c>
      <c r="K43" s="17">
        <f t="shared" si="3"/>
        <v>0</v>
      </c>
      <c r="L43" s="95">
        <f t="shared" si="4"/>
        <v>0</v>
      </c>
      <c r="N43" s="50">
        <f t="shared" si="5"/>
        <v>0</v>
      </c>
    </row>
    <row r="44" spans="1:16" ht="15.75" x14ac:dyDescent="0.25">
      <c r="A44" s="14" t="s">
        <v>36</v>
      </c>
      <c r="B44" s="51" t="s">
        <v>102</v>
      </c>
      <c r="C44" s="118">
        <v>0</v>
      </c>
      <c r="D44" s="97">
        <f t="shared" si="16"/>
        <v>0</v>
      </c>
      <c r="E44" s="118">
        <v>0</v>
      </c>
      <c r="F44" s="97">
        <f t="shared" si="17"/>
        <v>0</v>
      </c>
      <c r="G44" s="118">
        <v>0</v>
      </c>
      <c r="H44" s="143">
        <v>0</v>
      </c>
      <c r="J44" s="17">
        <f t="shared" si="2"/>
        <v>0</v>
      </c>
      <c r="K44" s="17">
        <f t="shared" si="3"/>
        <v>0</v>
      </c>
      <c r="L44" s="95">
        <f t="shared" si="4"/>
        <v>0</v>
      </c>
      <c r="N44" s="50">
        <f t="shared" si="5"/>
        <v>0</v>
      </c>
    </row>
    <row r="45" spans="1:16" ht="15.75" x14ac:dyDescent="0.25">
      <c r="A45" s="14" t="s">
        <v>37</v>
      </c>
      <c r="B45" s="15" t="s">
        <v>33</v>
      </c>
      <c r="C45" s="118">
        <v>0</v>
      </c>
      <c r="D45" s="97">
        <f t="shared" si="16"/>
        <v>0</v>
      </c>
      <c r="E45" s="118">
        <v>0</v>
      </c>
      <c r="F45" s="97">
        <f t="shared" si="17"/>
        <v>0</v>
      </c>
      <c r="G45" s="118">
        <v>0</v>
      </c>
      <c r="H45" s="143">
        <v>0</v>
      </c>
      <c r="J45" s="17">
        <f t="shared" si="2"/>
        <v>0</v>
      </c>
      <c r="K45" s="17">
        <f t="shared" si="3"/>
        <v>0</v>
      </c>
      <c r="L45" s="95">
        <f t="shared" si="4"/>
        <v>0</v>
      </c>
      <c r="N45" s="50">
        <f t="shared" si="5"/>
        <v>0</v>
      </c>
    </row>
    <row r="46" spans="1:16" s="17" customFormat="1" ht="15.75" x14ac:dyDescent="0.25">
      <c r="A46" s="18">
        <v>4</v>
      </c>
      <c r="B46" s="19" t="s">
        <v>52</v>
      </c>
      <c r="C46" s="92">
        <v>37.011000000000003</v>
      </c>
      <c r="D46" s="89">
        <f>ROUND(C46/$C$56*1000,2)</f>
        <v>0.09</v>
      </c>
      <c r="E46" s="92">
        <v>6.2210000000000001</v>
      </c>
      <c r="F46" s="89">
        <f t="shared" si="17"/>
        <v>0.09</v>
      </c>
      <c r="G46" s="92">
        <v>1.59</v>
      </c>
      <c r="H46" s="91">
        <f>ROUND(G46/$G$56*1000,2)</f>
        <v>0.09</v>
      </c>
      <c r="J46" s="17">
        <f t="shared" si="2"/>
        <v>8.6999999999999994E-2</v>
      </c>
      <c r="K46" s="17">
        <f t="shared" si="3"/>
        <v>8.6999999999999994E-2</v>
      </c>
      <c r="L46" s="95">
        <f t="shared" si="4"/>
        <v>8.6999999999999994E-2</v>
      </c>
      <c r="N46" s="50">
        <f t="shared" si="5"/>
        <v>44.822000000000003</v>
      </c>
    </row>
    <row r="47" spans="1:16" s="17" customFormat="1" ht="15.75" x14ac:dyDescent="0.25">
      <c r="A47" s="18">
        <v>5</v>
      </c>
      <c r="B47" s="19" t="s">
        <v>38</v>
      </c>
      <c r="C47" s="92">
        <v>0</v>
      </c>
      <c r="D47" s="89">
        <f>ROUND(C47/$C$56*1000,2)</f>
        <v>0</v>
      </c>
      <c r="E47" s="92">
        <v>0</v>
      </c>
      <c r="F47" s="89">
        <f t="shared" si="17"/>
        <v>0</v>
      </c>
      <c r="G47" s="92">
        <v>0</v>
      </c>
      <c r="H47" s="91">
        <f>ROUND(G47/$G$56*1000,2)</f>
        <v>0</v>
      </c>
      <c r="J47" s="17">
        <f t="shared" si="2"/>
        <v>0</v>
      </c>
      <c r="K47" s="17">
        <f t="shared" si="3"/>
        <v>0</v>
      </c>
      <c r="L47" s="95">
        <f t="shared" si="4"/>
        <v>0</v>
      </c>
      <c r="N47" s="50">
        <f t="shared" si="5"/>
        <v>0</v>
      </c>
    </row>
    <row r="48" spans="1:16" s="17" customFormat="1" ht="15.75" x14ac:dyDescent="0.2">
      <c r="A48" s="18">
        <v>6</v>
      </c>
      <c r="B48" s="19" t="s">
        <v>53</v>
      </c>
      <c r="C48" s="92">
        <f>C22+C38+C42+C46+C47</f>
        <v>333342.32999999996</v>
      </c>
      <c r="D48" s="93">
        <f>D22+D38+D42+D46+D47</f>
        <v>787.87</v>
      </c>
      <c r="E48" s="92">
        <f t="shared" ref="E48:H48" si="18">E22+E38+E42+E46+E47</f>
        <v>62610.886999999988</v>
      </c>
      <c r="F48" s="93">
        <f>F22+F38+F42+F46+F47</f>
        <v>880.43</v>
      </c>
      <c r="G48" s="92">
        <f t="shared" si="18"/>
        <v>16249.954</v>
      </c>
      <c r="H48" s="20">
        <f t="shared" si="18"/>
        <v>894.16</v>
      </c>
      <c r="J48" s="17">
        <f t="shared" si="2"/>
        <v>787.88099999999997</v>
      </c>
      <c r="K48" s="17">
        <f t="shared" si="3"/>
        <v>880.43399999999997</v>
      </c>
      <c r="L48" s="95">
        <f t="shared" si="4"/>
        <v>894.16399999999999</v>
      </c>
      <c r="N48" s="50">
        <f t="shared" si="5"/>
        <v>412203.17099999997</v>
      </c>
      <c r="P48" s="50">
        <f>N48-N28</f>
        <v>281951.09599999996</v>
      </c>
    </row>
    <row r="49" spans="1:14" s="17" customFormat="1" ht="15.75" x14ac:dyDescent="0.25">
      <c r="A49" s="18" t="s">
        <v>87</v>
      </c>
      <c r="B49" s="19" t="s">
        <v>39</v>
      </c>
      <c r="C49" s="92">
        <v>0</v>
      </c>
      <c r="D49" s="141">
        <v>0</v>
      </c>
      <c r="E49" s="92">
        <v>0</v>
      </c>
      <c r="F49" s="141">
        <v>0</v>
      </c>
      <c r="G49" s="92">
        <v>0</v>
      </c>
      <c r="H49" s="142">
        <v>0</v>
      </c>
      <c r="J49" s="17">
        <f t="shared" si="2"/>
        <v>0</v>
      </c>
      <c r="K49" s="17">
        <f t="shared" si="3"/>
        <v>0</v>
      </c>
      <c r="L49" s="95">
        <f t="shared" si="4"/>
        <v>0</v>
      </c>
      <c r="N49" s="50">
        <f t="shared" si="5"/>
        <v>0</v>
      </c>
    </row>
    <row r="50" spans="1:14" ht="15.75" x14ac:dyDescent="0.25">
      <c r="A50" s="18" t="s">
        <v>88</v>
      </c>
      <c r="B50" s="19" t="s">
        <v>54</v>
      </c>
      <c r="C50" s="92">
        <f t="shared" ref="C50:H50" si="19">SUM(C51:C55)</f>
        <v>3933.4389999999999</v>
      </c>
      <c r="D50" s="93">
        <f t="shared" si="19"/>
        <v>9.3000000000000007</v>
      </c>
      <c r="E50" s="92">
        <f t="shared" si="19"/>
        <v>738.80900000000008</v>
      </c>
      <c r="F50" s="93">
        <f t="shared" si="19"/>
        <v>10.38</v>
      </c>
      <c r="G50" s="92">
        <f t="shared" si="19"/>
        <v>191.75</v>
      </c>
      <c r="H50" s="20">
        <f t="shared" si="19"/>
        <v>10.549999999999999</v>
      </c>
      <c r="J50" s="17">
        <f t="shared" si="2"/>
        <v>9.2970000000000006</v>
      </c>
      <c r="K50" s="17">
        <f t="shared" si="3"/>
        <v>10.388999999999999</v>
      </c>
      <c r="L50" s="95">
        <f t="shared" si="4"/>
        <v>10.551</v>
      </c>
      <c r="N50" s="50">
        <f t="shared" si="5"/>
        <v>4863.9979999999996</v>
      </c>
    </row>
    <row r="51" spans="1:14" ht="15.75" x14ac:dyDescent="0.25">
      <c r="A51" s="14" t="s">
        <v>40</v>
      </c>
      <c r="B51" s="15" t="s">
        <v>41</v>
      </c>
      <c r="C51" s="118">
        <v>600.01599999999996</v>
      </c>
      <c r="D51" s="97">
        <f>ROUND(C51/$C$56*1000,2)</f>
        <v>1.42</v>
      </c>
      <c r="E51" s="118">
        <v>112.7</v>
      </c>
      <c r="F51" s="97">
        <f>ROUND(E51/$E$56*1000,2)</f>
        <v>1.58</v>
      </c>
      <c r="G51" s="118">
        <v>29.25</v>
      </c>
      <c r="H51" s="98">
        <f>ROUND(G51/$G$56*1000,2)</f>
        <v>1.61</v>
      </c>
      <c r="J51" s="17">
        <f t="shared" si="2"/>
        <v>1.4179999999999999</v>
      </c>
      <c r="K51" s="17">
        <f t="shared" si="3"/>
        <v>1.585</v>
      </c>
      <c r="L51" s="95">
        <f t="shared" si="4"/>
        <v>1.609</v>
      </c>
      <c r="N51" s="50">
        <f t="shared" si="5"/>
        <v>741.96600000000001</v>
      </c>
    </row>
    <row r="52" spans="1:14" ht="15.75" x14ac:dyDescent="0.25">
      <c r="A52" s="14" t="s">
        <v>42</v>
      </c>
      <c r="B52" s="15" t="s">
        <v>43</v>
      </c>
      <c r="C52" s="118">
        <v>0</v>
      </c>
      <c r="D52" s="97">
        <f t="shared" ref="D52:D55" si="20">ROUND(C52/$C$56*1000,2)</f>
        <v>0</v>
      </c>
      <c r="E52" s="118">
        <v>0</v>
      </c>
      <c r="F52" s="97">
        <f t="shared" ref="F52:F54" si="21">ROUND(E52/$E$56*1000,2)</f>
        <v>0</v>
      </c>
      <c r="G52" s="118">
        <v>0</v>
      </c>
      <c r="H52" s="98">
        <f t="shared" ref="H52:H54" si="22">ROUND(G52/$G$56*1000,2)</f>
        <v>0</v>
      </c>
      <c r="J52" s="17">
        <f t="shared" si="2"/>
        <v>0</v>
      </c>
      <c r="K52" s="17">
        <f t="shared" si="3"/>
        <v>0</v>
      </c>
      <c r="L52" s="95">
        <f t="shared" si="4"/>
        <v>0</v>
      </c>
      <c r="N52" s="50">
        <f t="shared" si="5"/>
        <v>0</v>
      </c>
    </row>
    <row r="53" spans="1:14" ht="15.75" x14ac:dyDescent="0.25">
      <c r="A53" s="14" t="s">
        <v>57</v>
      </c>
      <c r="B53" s="15" t="s">
        <v>44</v>
      </c>
      <c r="C53" s="118">
        <v>0</v>
      </c>
      <c r="D53" s="97">
        <f t="shared" si="20"/>
        <v>0</v>
      </c>
      <c r="E53" s="118">
        <v>0</v>
      </c>
      <c r="F53" s="97">
        <f t="shared" si="21"/>
        <v>0</v>
      </c>
      <c r="G53" s="118">
        <v>0</v>
      </c>
      <c r="H53" s="98">
        <f t="shared" si="22"/>
        <v>0</v>
      </c>
      <c r="J53" s="17">
        <f t="shared" si="2"/>
        <v>0</v>
      </c>
      <c r="K53" s="17">
        <f t="shared" si="3"/>
        <v>0</v>
      </c>
      <c r="L53" s="95">
        <f t="shared" si="4"/>
        <v>0</v>
      </c>
      <c r="N53" s="50">
        <f t="shared" si="5"/>
        <v>0</v>
      </c>
    </row>
    <row r="54" spans="1:14" ht="15.75" x14ac:dyDescent="0.25">
      <c r="A54" s="14" t="s">
        <v>45</v>
      </c>
      <c r="B54" s="15" t="s">
        <v>46</v>
      </c>
      <c r="C54" s="118">
        <v>0</v>
      </c>
      <c r="D54" s="97">
        <f t="shared" si="20"/>
        <v>0</v>
      </c>
      <c r="E54" s="118">
        <v>0</v>
      </c>
      <c r="F54" s="97">
        <f t="shared" si="21"/>
        <v>0</v>
      </c>
      <c r="G54" s="118">
        <v>0</v>
      </c>
      <c r="H54" s="98">
        <f t="shared" si="22"/>
        <v>0</v>
      </c>
      <c r="J54" s="17">
        <f t="shared" si="2"/>
        <v>0</v>
      </c>
      <c r="K54" s="17">
        <f t="shared" si="3"/>
        <v>0</v>
      </c>
      <c r="L54" s="95">
        <f t="shared" si="4"/>
        <v>0</v>
      </c>
      <c r="N54" s="50">
        <f t="shared" si="5"/>
        <v>0</v>
      </c>
    </row>
    <row r="55" spans="1:14" s="17" customFormat="1" ht="15.75" x14ac:dyDescent="0.25">
      <c r="A55" s="14" t="s">
        <v>47</v>
      </c>
      <c r="B55" s="51" t="s">
        <v>84</v>
      </c>
      <c r="C55" s="118">
        <v>3333.4229999999998</v>
      </c>
      <c r="D55" s="97">
        <f t="shared" si="20"/>
        <v>7.88</v>
      </c>
      <c r="E55" s="118">
        <v>626.10900000000004</v>
      </c>
      <c r="F55" s="97">
        <f>ROUND(E55/$E$56*1000,2)</f>
        <v>8.8000000000000007</v>
      </c>
      <c r="G55" s="118">
        <v>162.5</v>
      </c>
      <c r="H55" s="98">
        <f>ROUND(G55/$G$56*1000,2)</f>
        <v>8.94</v>
      </c>
      <c r="J55" s="17">
        <f t="shared" si="2"/>
        <v>7.8789999999999996</v>
      </c>
      <c r="K55" s="17">
        <f t="shared" si="3"/>
        <v>8.8040000000000003</v>
      </c>
      <c r="L55" s="95">
        <f t="shared" si="4"/>
        <v>8.9420000000000002</v>
      </c>
      <c r="N55" s="50">
        <f t="shared" si="5"/>
        <v>4122.0319999999992</v>
      </c>
    </row>
    <row r="56" spans="1:14" s="17" customFormat="1" ht="16.5" thickBot="1" x14ac:dyDescent="0.3">
      <c r="A56" s="104" t="s">
        <v>60</v>
      </c>
      <c r="B56" s="105" t="s">
        <v>93</v>
      </c>
      <c r="C56" s="144">
        <v>423087.32</v>
      </c>
      <c r="D56" s="145" t="s">
        <v>70</v>
      </c>
      <c r="E56" s="144">
        <v>71113.7</v>
      </c>
      <c r="F56" s="145" t="s">
        <v>70</v>
      </c>
      <c r="G56" s="144">
        <v>18173.349999999999</v>
      </c>
      <c r="H56" s="146" t="s">
        <v>70</v>
      </c>
    </row>
    <row r="57" spans="1:14" ht="33.75" customHeight="1" x14ac:dyDescent="0.25">
      <c r="A57" s="110"/>
      <c r="H57" s="147"/>
    </row>
    <row r="58" spans="1:14" ht="27" hidden="1" customHeight="1" x14ac:dyDescent="0.25">
      <c r="A58" s="27"/>
      <c r="B58" s="27"/>
      <c r="C58" s="27"/>
      <c r="D58" s="27"/>
      <c r="E58" s="27"/>
      <c r="F58" s="27"/>
      <c r="G58" s="27"/>
      <c r="H58" s="27"/>
    </row>
    <row r="59" spans="1:14" ht="33.75" customHeight="1" x14ac:dyDescent="0.25">
      <c r="A59" s="158" t="s">
        <v>147</v>
      </c>
      <c r="B59" s="158"/>
      <c r="C59" s="82"/>
      <c r="D59" s="82"/>
      <c r="E59" s="82"/>
      <c r="F59" s="82"/>
      <c r="G59" s="159" t="s">
        <v>151</v>
      </c>
      <c r="H59" s="159"/>
    </row>
    <row r="60" spans="1:14" ht="15.75" hidden="1" customHeight="1" x14ac:dyDescent="0.25">
      <c r="A60" s="153"/>
      <c r="B60" s="153"/>
      <c r="C60" s="27"/>
      <c r="D60" s="27"/>
      <c r="E60" s="27"/>
      <c r="F60" s="27"/>
      <c r="G60" s="1"/>
      <c r="H60" s="1"/>
    </row>
    <row r="61" spans="1:14" ht="15.75" hidden="1" customHeight="1" x14ac:dyDescent="0.25">
      <c r="A61" s="172" t="s">
        <v>144</v>
      </c>
      <c r="B61" s="172"/>
      <c r="C61" s="27"/>
      <c r="D61" s="27"/>
      <c r="E61" s="27"/>
      <c r="F61" s="27"/>
      <c r="G61" s="5" t="s">
        <v>145</v>
      </c>
      <c r="H61" s="27"/>
    </row>
    <row r="62" spans="1:14" hidden="1" x14ac:dyDescent="0.25"/>
    <row r="63" spans="1:14" ht="30.75" hidden="1" customHeight="1" x14ac:dyDescent="0.25">
      <c r="A63" s="152" t="s">
        <v>138</v>
      </c>
      <c r="B63" s="152"/>
      <c r="C63" s="74"/>
      <c r="G63" s="75" t="s">
        <v>133</v>
      </c>
    </row>
    <row r="64" spans="1:14" ht="17.25" hidden="1" customHeight="1" x14ac:dyDescent="0.25">
      <c r="C64" s="7">
        <v>413570.39599999995</v>
      </c>
      <c r="E64" s="7">
        <v>96057.456999999995</v>
      </c>
      <c r="G64" s="7">
        <v>37133.308000000005</v>
      </c>
    </row>
    <row r="65" spans="3:7" hidden="1" x14ac:dyDescent="0.25">
      <c r="C65" s="7">
        <v>0</v>
      </c>
      <c r="E65" s="7">
        <v>0</v>
      </c>
      <c r="G65" s="7">
        <v>0</v>
      </c>
    </row>
    <row r="66" spans="3:7" hidden="1" x14ac:dyDescent="0.25">
      <c r="C66" s="7">
        <v>9272.2489999999998</v>
      </c>
      <c r="E66" s="7">
        <v>2153.6089999999999</v>
      </c>
      <c r="G66" s="7">
        <v>832.529</v>
      </c>
    </row>
    <row r="67" spans="3:7" hidden="1" x14ac:dyDescent="0.25"/>
    <row r="68" spans="3:7" hidden="1" x14ac:dyDescent="0.25"/>
    <row r="69" spans="3:7" hidden="1" x14ac:dyDescent="0.25"/>
  </sheetData>
  <mergeCells count="17">
    <mergeCell ref="A63:B63"/>
    <mergeCell ref="A12:H12"/>
    <mergeCell ref="A16:A18"/>
    <mergeCell ref="B16:B18"/>
    <mergeCell ref="C16:D16"/>
    <mergeCell ref="G16:H16"/>
    <mergeCell ref="A60:B60"/>
    <mergeCell ref="A61:B61"/>
    <mergeCell ref="A13:H13"/>
    <mergeCell ref="A14:H14"/>
    <mergeCell ref="B21:H21"/>
    <mergeCell ref="E16:F16"/>
    <mergeCell ref="A59:B59"/>
    <mergeCell ref="G59:H59"/>
    <mergeCell ref="F7:H7"/>
    <mergeCell ref="F8:H8"/>
    <mergeCell ref="F9:H9"/>
  </mergeCells>
  <printOptions horizontalCentered="1"/>
  <pageMargins left="0.62992125984251968" right="0" top="0.94488188976377963" bottom="0.35433070866141736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view="pageBreakPreview" zoomScale="85" zoomScaleNormal="100" zoomScaleSheetLayoutView="85" workbookViewId="0">
      <selection activeCell="E11" sqref="E11"/>
    </sheetView>
  </sheetViews>
  <sheetFormatPr defaultColWidth="9.140625" defaultRowHeight="15" x14ac:dyDescent="0.25"/>
  <cols>
    <col min="1" max="1" width="6.7109375" style="7" customWidth="1"/>
    <col min="2" max="2" width="54.28515625" style="7" customWidth="1"/>
    <col min="3" max="3" width="16.7109375" style="7" customWidth="1"/>
    <col min="4" max="4" width="13.140625" style="7" customWidth="1"/>
    <col min="5" max="5" width="18.28515625" style="7" customWidth="1"/>
    <col min="6" max="6" width="15.5703125" style="7" customWidth="1"/>
    <col min="7" max="7" width="17.5703125" style="7" customWidth="1"/>
    <col min="8" max="8" width="16.5703125" style="7" customWidth="1"/>
    <col min="9" max="9" width="7.5703125" style="7" customWidth="1"/>
    <col min="10" max="10" width="10.85546875" style="7" hidden="1" customWidth="1"/>
    <col min="11" max="12" width="13" style="7" hidden="1" customWidth="1"/>
    <col min="13" max="13" width="0" style="7" hidden="1" customWidth="1"/>
    <col min="14" max="14" width="19" style="7" hidden="1" customWidth="1"/>
    <col min="15" max="15" width="0" style="7" hidden="1" customWidth="1"/>
    <col min="16" max="16384" width="9.140625" style="7"/>
  </cols>
  <sheetData>
    <row r="1" spans="1:8" ht="2.25" customHeight="1" x14ac:dyDescent="0.25">
      <c r="A1" s="87"/>
    </row>
    <row r="2" spans="1:8" s="1" customFormat="1" ht="15.75" x14ac:dyDescent="0.25">
      <c r="F2" s="2" t="s">
        <v>78</v>
      </c>
    </row>
    <row r="3" spans="1:8" s="1" customFormat="1" ht="15.75" x14ac:dyDescent="0.25">
      <c r="F3" s="3" t="s">
        <v>139</v>
      </c>
    </row>
    <row r="4" spans="1:8" s="1" customFormat="1" ht="15.75" x14ac:dyDescent="0.25">
      <c r="F4" s="3" t="s">
        <v>142</v>
      </c>
    </row>
    <row r="5" spans="1:8" s="1" customFormat="1" ht="15.75" x14ac:dyDescent="0.25">
      <c r="F5" s="3" t="s">
        <v>140</v>
      </c>
    </row>
    <row r="6" spans="1:8" s="1" customFormat="1" ht="15.75" x14ac:dyDescent="0.25">
      <c r="F6" s="3" t="s">
        <v>141</v>
      </c>
    </row>
    <row r="7" spans="1:8" s="1" customFormat="1" ht="15.75" x14ac:dyDescent="0.25">
      <c r="F7" s="4" t="s">
        <v>154</v>
      </c>
      <c r="G7" s="5"/>
      <c r="H7" s="5"/>
    </row>
    <row r="8" spans="1:8" s="1" customFormat="1" ht="15.75" x14ac:dyDescent="0.25">
      <c r="F8" s="150" t="s">
        <v>148</v>
      </c>
      <c r="G8" s="150"/>
      <c r="H8" s="150"/>
    </row>
    <row r="9" spans="1:8" s="1" customFormat="1" ht="15.75" x14ac:dyDescent="0.25">
      <c r="F9" s="150" t="s">
        <v>149</v>
      </c>
      <c r="G9" s="150"/>
      <c r="H9" s="150"/>
    </row>
    <row r="10" spans="1:8" s="1" customFormat="1" ht="15.75" x14ac:dyDescent="0.25">
      <c r="F10" s="150" t="s">
        <v>141</v>
      </c>
      <c r="G10" s="150"/>
      <c r="H10" s="150"/>
    </row>
    <row r="11" spans="1:8" s="1" customFormat="1" ht="16.5" x14ac:dyDescent="0.25">
      <c r="F11" s="6" t="s">
        <v>156</v>
      </c>
    </row>
    <row r="12" spans="1:8" ht="15" customHeight="1" x14ac:dyDescent="0.25">
      <c r="F12" s="6"/>
    </row>
    <row r="13" spans="1:8" ht="15" customHeight="1" x14ac:dyDescent="0.25">
      <c r="A13" s="151" t="s">
        <v>49</v>
      </c>
      <c r="B13" s="151"/>
      <c r="C13" s="151"/>
      <c r="D13" s="151"/>
      <c r="E13" s="151"/>
      <c r="F13" s="151"/>
      <c r="G13" s="151"/>
      <c r="H13" s="151"/>
    </row>
    <row r="14" spans="1:8" ht="18.75" customHeight="1" x14ac:dyDescent="0.25">
      <c r="A14" s="151" t="s">
        <v>98</v>
      </c>
      <c r="B14" s="151"/>
      <c r="C14" s="151"/>
      <c r="D14" s="151"/>
      <c r="E14" s="151"/>
      <c r="F14" s="151"/>
      <c r="G14" s="151"/>
      <c r="H14" s="151"/>
    </row>
    <row r="15" spans="1:8" ht="18.75" customHeight="1" x14ac:dyDescent="0.25">
      <c r="A15" s="151" t="s">
        <v>83</v>
      </c>
      <c r="B15" s="151"/>
      <c r="C15" s="151"/>
      <c r="D15" s="151"/>
      <c r="E15" s="151"/>
      <c r="F15" s="151"/>
      <c r="G15" s="151"/>
      <c r="H15" s="151"/>
    </row>
    <row r="16" spans="1:8" ht="15" customHeight="1" thickBot="1" x14ac:dyDescent="0.3">
      <c r="H16" s="33" t="s">
        <v>73</v>
      </c>
    </row>
    <row r="17" spans="1:14" ht="97.5" customHeight="1" x14ac:dyDescent="0.25">
      <c r="A17" s="160" t="s">
        <v>0</v>
      </c>
      <c r="B17" s="162" t="s">
        <v>50</v>
      </c>
      <c r="C17" s="167" t="s">
        <v>106</v>
      </c>
      <c r="D17" s="169"/>
      <c r="E17" s="167" t="s">
        <v>152</v>
      </c>
      <c r="F17" s="168"/>
      <c r="G17" s="165" t="s">
        <v>130</v>
      </c>
      <c r="H17" s="166"/>
    </row>
    <row r="18" spans="1:14" ht="51.75" customHeight="1" x14ac:dyDescent="0.25">
      <c r="A18" s="161"/>
      <c r="B18" s="163"/>
      <c r="C18" s="35" t="s">
        <v>59</v>
      </c>
      <c r="D18" s="35" t="s">
        <v>95</v>
      </c>
      <c r="E18" s="35" t="s">
        <v>59</v>
      </c>
      <c r="F18" s="35" t="s">
        <v>95</v>
      </c>
      <c r="G18" s="35" t="s">
        <v>59</v>
      </c>
      <c r="H18" s="36" t="s">
        <v>95</v>
      </c>
    </row>
    <row r="19" spans="1:14" ht="15.75" x14ac:dyDescent="0.25">
      <c r="A19" s="161"/>
      <c r="B19" s="163"/>
      <c r="C19" s="12" t="s">
        <v>74</v>
      </c>
      <c r="D19" s="37" t="s">
        <v>48</v>
      </c>
      <c r="E19" s="12" t="s">
        <v>74</v>
      </c>
      <c r="F19" s="37" t="s">
        <v>48</v>
      </c>
      <c r="G19" s="12" t="s">
        <v>74</v>
      </c>
      <c r="H19" s="10" t="s">
        <v>48</v>
      </c>
    </row>
    <row r="20" spans="1:14" ht="15.75" x14ac:dyDescent="0.25">
      <c r="A20" s="11">
        <v>1</v>
      </c>
      <c r="B20" s="12">
        <v>2</v>
      </c>
      <c r="C20" s="12">
        <v>3</v>
      </c>
      <c r="D20" s="77">
        <v>4</v>
      </c>
      <c r="E20" s="77">
        <v>7</v>
      </c>
      <c r="F20" s="77">
        <v>8</v>
      </c>
      <c r="G20" s="12">
        <v>11</v>
      </c>
      <c r="H20" s="40">
        <v>12</v>
      </c>
    </row>
    <row r="21" spans="1:14" ht="18.75" customHeight="1" x14ac:dyDescent="0.25">
      <c r="A21" s="41" t="s">
        <v>61</v>
      </c>
      <c r="B21" s="19" t="s">
        <v>69</v>
      </c>
      <c r="C21" s="88">
        <f t="shared" ref="C21" si="0">C44+C45+C46</f>
        <v>14927.295999999997</v>
      </c>
      <c r="D21" s="89">
        <f>ROUND(C21/$C$52*1000,2)</f>
        <v>36.049999999999997</v>
      </c>
      <c r="E21" s="88">
        <f t="shared" ref="E21" si="1">E44+E45+E46</f>
        <v>2544.6270000000004</v>
      </c>
      <c r="F21" s="89">
        <f>ROUND(E21/$E$52*1000,2)</f>
        <v>36.049999999999997</v>
      </c>
      <c r="G21" s="88">
        <f t="shared" ref="G21" si="2">G44+G45+G46</f>
        <v>653.64</v>
      </c>
      <c r="H21" s="91">
        <f>ROUND(G21/$G$52*1000,2)</f>
        <v>36.049999999999997</v>
      </c>
    </row>
    <row r="22" spans="1:14" ht="24.75" customHeight="1" x14ac:dyDescent="0.25">
      <c r="A22" s="41" t="s">
        <v>62</v>
      </c>
      <c r="B22" s="155" t="s">
        <v>99</v>
      </c>
      <c r="C22" s="156"/>
      <c r="D22" s="156"/>
      <c r="E22" s="156"/>
      <c r="F22" s="156"/>
      <c r="G22" s="156"/>
      <c r="H22" s="157"/>
    </row>
    <row r="23" spans="1:14" s="17" customFormat="1" ht="15.75" x14ac:dyDescent="0.2">
      <c r="A23" s="41">
        <v>1</v>
      </c>
      <c r="B23" s="19" t="s">
        <v>1</v>
      </c>
      <c r="C23" s="92">
        <f>C24+C25+C26+C30</f>
        <v>1807.1129999999998</v>
      </c>
      <c r="D23" s="93">
        <f>D24+D25+D26+D30</f>
        <v>4.3599999999999994</v>
      </c>
      <c r="E23" s="92">
        <f>E24+E25+E26+E30</f>
        <v>308.05500000000001</v>
      </c>
      <c r="F23" s="93">
        <f>F24+F25+F26+F30</f>
        <v>4.3599999999999994</v>
      </c>
      <c r="G23" s="92">
        <f t="shared" ref="G23:H23" si="3">G24+G25+G26+G30</f>
        <v>79.130000000000052</v>
      </c>
      <c r="H23" s="20">
        <f t="shared" si="3"/>
        <v>4.3599999999999994</v>
      </c>
      <c r="J23" s="17">
        <f>ROUND(C23/$C$52*1000,3)</f>
        <v>4.3650000000000002</v>
      </c>
      <c r="N23" s="50">
        <f>C23+E23+G23</f>
        <v>2194.2979999999998</v>
      </c>
    </row>
    <row r="24" spans="1:14" s="17" customFormat="1" ht="15.75" x14ac:dyDescent="0.25">
      <c r="A24" s="18" t="s">
        <v>2</v>
      </c>
      <c r="B24" s="19" t="s">
        <v>58</v>
      </c>
      <c r="C24" s="94">
        <v>0</v>
      </c>
      <c r="D24" s="89">
        <f t="shared" ref="D24:D26" si="4">ROUND(C24/$C$52*1000,2)</f>
        <v>0</v>
      </c>
      <c r="E24" s="94">
        <v>0</v>
      </c>
      <c r="F24" s="89">
        <f>ROUND(E24/$E$52*1000,2)</f>
        <v>0</v>
      </c>
      <c r="G24" s="94">
        <v>0</v>
      </c>
      <c r="H24" s="91">
        <f t="shared" ref="H24:H26" si="5">ROUND(G24/$G$52*1000,2)</f>
        <v>0</v>
      </c>
      <c r="J24" s="17">
        <f t="shared" ref="J24:J51" si="6">ROUND(C24/$C$52*1000,3)</f>
        <v>0</v>
      </c>
      <c r="N24" s="50">
        <f t="shared" ref="N24:N51" si="7">C24+E24+G24</f>
        <v>0</v>
      </c>
    </row>
    <row r="25" spans="1:14" s="17" customFormat="1" ht="15.75" x14ac:dyDescent="0.25">
      <c r="A25" s="18" t="s">
        <v>12</v>
      </c>
      <c r="B25" s="19" t="s">
        <v>13</v>
      </c>
      <c r="C25" s="94">
        <v>0</v>
      </c>
      <c r="D25" s="89">
        <f t="shared" si="4"/>
        <v>0</v>
      </c>
      <c r="E25" s="94">
        <v>0</v>
      </c>
      <c r="F25" s="89">
        <f t="shared" ref="F25:F51" si="8">ROUND(E25/$E$52*1000,2)</f>
        <v>0</v>
      </c>
      <c r="G25" s="94">
        <v>0</v>
      </c>
      <c r="H25" s="91">
        <f t="shared" si="5"/>
        <v>0</v>
      </c>
      <c r="J25" s="17">
        <f t="shared" si="6"/>
        <v>0</v>
      </c>
      <c r="N25" s="50">
        <f t="shared" si="7"/>
        <v>0</v>
      </c>
    </row>
    <row r="26" spans="1:14" s="17" customFormat="1" ht="15.75" x14ac:dyDescent="0.25">
      <c r="A26" s="18" t="s">
        <v>14</v>
      </c>
      <c r="B26" s="19" t="s">
        <v>15</v>
      </c>
      <c r="C26" s="92">
        <v>0</v>
      </c>
      <c r="D26" s="89">
        <f t="shared" si="4"/>
        <v>0</v>
      </c>
      <c r="E26" s="92">
        <v>0</v>
      </c>
      <c r="F26" s="89">
        <f t="shared" si="8"/>
        <v>0</v>
      </c>
      <c r="G26" s="92">
        <v>0</v>
      </c>
      <c r="H26" s="91">
        <f t="shared" si="5"/>
        <v>0</v>
      </c>
      <c r="J26" s="17">
        <f t="shared" si="6"/>
        <v>0</v>
      </c>
      <c r="N26" s="50">
        <f t="shared" si="7"/>
        <v>0</v>
      </c>
    </row>
    <row r="27" spans="1:14" ht="15.75" x14ac:dyDescent="0.25">
      <c r="A27" s="14" t="s">
        <v>16</v>
      </c>
      <c r="B27" s="15" t="s">
        <v>17</v>
      </c>
      <c r="C27" s="96">
        <v>0</v>
      </c>
      <c r="D27" s="97">
        <f>ROUND(C27/$C$52*1000,2)</f>
        <v>0</v>
      </c>
      <c r="E27" s="96">
        <v>0</v>
      </c>
      <c r="F27" s="97">
        <f t="shared" si="8"/>
        <v>0</v>
      </c>
      <c r="G27" s="96">
        <v>0</v>
      </c>
      <c r="H27" s="98">
        <f>ROUND(G27/$G$52*1000,2)</f>
        <v>0</v>
      </c>
      <c r="J27" s="17">
        <f t="shared" si="6"/>
        <v>0</v>
      </c>
      <c r="K27" s="17"/>
      <c r="L27" s="17"/>
      <c r="N27" s="50">
        <f t="shared" si="7"/>
        <v>0</v>
      </c>
    </row>
    <row r="28" spans="1:14" ht="15.75" x14ac:dyDescent="0.25">
      <c r="A28" s="14" t="s">
        <v>18</v>
      </c>
      <c r="B28" s="15" t="s">
        <v>19</v>
      </c>
      <c r="C28" s="148">
        <v>0</v>
      </c>
      <c r="D28" s="97">
        <f t="shared" ref="D28:D29" si="9">ROUND(C28/$C$52*1000,2)</f>
        <v>0</v>
      </c>
      <c r="E28" s="148">
        <v>0</v>
      </c>
      <c r="F28" s="97">
        <f t="shared" si="8"/>
        <v>0</v>
      </c>
      <c r="G28" s="148">
        <v>0</v>
      </c>
      <c r="H28" s="98">
        <f t="shared" ref="H28:H29" si="10">ROUND(G28/$G$52*1000,2)</f>
        <v>0</v>
      </c>
      <c r="J28" s="17">
        <f t="shared" si="6"/>
        <v>0</v>
      </c>
      <c r="K28" s="17"/>
      <c r="L28" s="17"/>
      <c r="N28" s="50">
        <f t="shared" si="7"/>
        <v>0</v>
      </c>
    </row>
    <row r="29" spans="1:14" ht="15.75" x14ac:dyDescent="0.25">
      <c r="A29" s="14" t="s">
        <v>20</v>
      </c>
      <c r="B29" s="15" t="s">
        <v>21</v>
      </c>
      <c r="C29" s="148">
        <v>0</v>
      </c>
      <c r="D29" s="97">
        <f t="shared" si="9"/>
        <v>0</v>
      </c>
      <c r="E29" s="148">
        <v>0</v>
      </c>
      <c r="F29" s="97">
        <f t="shared" si="8"/>
        <v>0</v>
      </c>
      <c r="G29" s="148">
        <v>0</v>
      </c>
      <c r="H29" s="98">
        <f t="shared" si="10"/>
        <v>0</v>
      </c>
      <c r="J29" s="17">
        <f t="shared" si="6"/>
        <v>0</v>
      </c>
      <c r="K29" s="17"/>
      <c r="L29" s="17"/>
      <c r="N29" s="50">
        <f t="shared" si="7"/>
        <v>0</v>
      </c>
    </row>
    <row r="30" spans="1:14" s="17" customFormat="1" ht="15.75" x14ac:dyDescent="0.2">
      <c r="A30" s="18" t="s">
        <v>22</v>
      </c>
      <c r="B30" s="19" t="s">
        <v>23</v>
      </c>
      <c r="C30" s="92">
        <f>SUM(C31:C33)</f>
        <v>1807.1129999999998</v>
      </c>
      <c r="D30" s="93">
        <f>SUM(D31:D33)</f>
        <v>4.3599999999999994</v>
      </c>
      <c r="E30" s="92">
        <f>SUM(E31:E33)</f>
        <v>308.05500000000001</v>
      </c>
      <c r="F30" s="93">
        <f t="shared" ref="F30:H30" si="11">SUM(F31:F33)</f>
        <v>4.3599999999999994</v>
      </c>
      <c r="G30" s="92">
        <f t="shared" si="11"/>
        <v>79.130000000000052</v>
      </c>
      <c r="H30" s="20">
        <f t="shared" si="11"/>
        <v>4.3599999999999994</v>
      </c>
      <c r="J30" s="17">
        <f>ROUND(C30/$C$52*1000,3)</f>
        <v>4.3650000000000002</v>
      </c>
      <c r="N30" s="50">
        <f t="shared" si="7"/>
        <v>2194.2979999999998</v>
      </c>
    </row>
    <row r="31" spans="1:14" ht="15.75" x14ac:dyDescent="0.25">
      <c r="A31" s="14" t="s">
        <v>24</v>
      </c>
      <c r="B31" s="15" t="s">
        <v>25</v>
      </c>
      <c r="C31" s="148">
        <v>1035.3720000000001</v>
      </c>
      <c r="D31" s="97">
        <f t="shared" ref="D31:D33" si="12">ROUND(C31/$C$52*1000,2)</f>
        <v>2.5</v>
      </c>
      <c r="E31" s="148">
        <v>176.49799999999999</v>
      </c>
      <c r="F31" s="97">
        <f t="shared" si="8"/>
        <v>2.5</v>
      </c>
      <c r="G31" s="148">
        <v>45.337000000000046</v>
      </c>
      <c r="H31" s="98">
        <f t="shared" ref="H31:H33" si="13">ROUND(G31/$G$52*1000,2)</f>
        <v>2.5</v>
      </c>
      <c r="J31" s="17">
        <f t="shared" si="6"/>
        <v>2.5009999999999999</v>
      </c>
      <c r="K31" s="17"/>
      <c r="L31" s="17"/>
      <c r="N31" s="50">
        <f t="shared" si="7"/>
        <v>1257.2070000000001</v>
      </c>
    </row>
    <row r="32" spans="1:14" ht="15.75" x14ac:dyDescent="0.25">
      <c r="A32" s="14" t="s">
        <v>26</v>
      </c>
      <c r="B32" s="51" t="s">
        <v>102</v>
      </c>
      <c r="C32" s="148">
        <v>227.78200000000001</v>
      </c>
      <c r="D32" s="97">
        <f t="shared" si="12"/>
        <v>0.55000000000000004</v>
      </c>
      <c r="E32" s="148">
        <v>38.83</v>
      </c>
      <c r="F32" s="97">
        <f t="shared" si="8"/>
        <v>0.55000000000000004</v>
      </c>
      <c r="G32" s="148">
        <v>9.9740000000000002</v>
      </c>
      <c r="H32" s="98">
        <f t="shared" si="13"/>
        <v>0.55000000000000004</v>
      </c>
      <c r="J32" s="17">
        <f t="shared" si="6"/>
        <v>0.55000000000000004</v>
      </c>
      <c r="K32" s="17"/>
      <c r="L32" s="17"/>
      <c r="N32" s="50">
        <f t="shared" si="7"/>
        <v>276.58600000000001</v>
      </c>
    </row>
    <row r="33" spans="1:14" ht="15.75" x14ac:dyDescent="0.25">
      <c r="A33" s="14" t="s">
        <v>27</v>
      </c>
      <c r="B33" s="15" t="s">
        <v>33</v>
      </c>
      <c r="C33" s="148">
        <v>543.95899999999995</v>
      </c>
      <c r="D33" s="97">
        <f t="shared" si="12"/>
        <v>1.31</v>
      </c>
      <c r="E33" s="148">
        <v>92.727000000000018</v>
      </c>
      <c r="F33" s="97">
        <f t="shared" si="8"/>
        <v>1.31</v>
      </c>
      <c r="G33" s="148">
        <v>23.818999999999999</v>
      </c>
      <c r="H33" s="98">
        <f t="shared" si="13"/>
        <v>1.31</v>
      </c>
      <c r="J33" s="17">
        <f t="shared" si="6"/>
        <v>1.3140000000000001</v>
      </c>
      <c r="K33" s="17"/>
      <c r="L33" s="17"/>
      <c r="N33" s="50">
        <f t="shared" si="7"/>
        <v>660.50499999999988</v>
      </c>
    </row>
    <row r="34" spans="1:14" s="17" customFormat="1" ht="15.75" x14ac:dyDescent="0.2">
      <c r="A34" s="18">
        <v>2</v>
      </c>
      <c r="B34" s="19" t="s">
        <v>29</v>
      </c>
      <c r="C34" s="92">
        <f>SUM(C35:C37)</f>
        <v>929.94600000000003</v>
      </c>
      <c r="D34" s="93">
        <f>SUM(D35:D37)</f>
        <v>2.25</v>
      </c>
      <c r="E34" s="92">
        <f>SUM(E35:E37)</f>
        <v>158.52600000000001</v>
      </c>
      <c r="F34" s="93">
        <f t="shared" ref="F34" si="14">SUM(F35:F37)</f>
        <v>2.25</v>
      </c>
      <c r="G34" s="92">
        <f t="shared" ref="G34:H34" si="15">SUM(G35:G37)</f>
        <v>40.720999999999997</v>
      </c>
      <c r="H34" s="20">
        <f t="shared" si="15"/>
        <v>2.25</v>
      </c>
      <c r="J34" s="17">
        <f t="shared" si="6"/>
        <v>2.246</v>
      </c>
      <c r="N34" s="50">
        <f t="shared" si="7"/>
        <v>1129.193</v>
      </c>
    </row>
    <row r="35" spans="1:14" ht="15.75" x14ac:dyDescent="0.25">
      <c r="A35" s="14" t="s">
        <v>30</v>
      </c>
      <c r="B35" s="15" t="s">
        <v>25</v>
      </c>
      <c r="C35" s="148">
        <v>674.20699999999999</v>
      </c>
      <c r="D35" s="97">
        <f t="shared" ref="D35" si="16">ROUND(C35/$C$52*1000,2)</f>
        <v>1.63</v>
      </c>
      <c r="E35" s="148">
        <v>114.931</v>
      </c>
      <c r="F35" s="97">
        <f t="shared" si="8"/>
        <v>1.63</v>
      </c>
      <c r="G35" s="148">
        <v>29.521999999999998</v>
      </c>
      <c r="H35" s="98">
        <f t="shared" ref="H35" si="17">ROUND(G35/$G$52*1000,2)</f>
        <v>1.63</v>
      </c>
      <c r="J35" s="17">
        <f t="shared" si="6"/>
        <v>1.6279999999999999</v>
      </c>
      <c r="K35" s="17"/>
      <c r="L35" s="17"/>
      <c r="N35" s="50">
        <f t="shared" si="7"/>
        <v>818.66000000000008</v>
      </c>
    </row>
    <row r="36" spans="1:14" ht="15.75" x14ac:dyDescent="0.25">
      <c r="A36" s="14" t="s">
        <v>31</v>
      </c>
      <c r="B36" s="51" t="s">
        <v>102</v>
      </c>
      <c r="C36" s="148">
        <v>148.32599999999999</v>
      </c>
      <c r="D36" s="97">
        <f>ROUND(C36/$C$52*1000,2)</f>
        <v>0.36</v>
      </c>
      <c r="E36" s="148">
        <v>25.285</v>
      </c>
      <c r="F36" s="97">
        <f>ROUND(E36/$E$52*1000,2)</f>
        <v>0.36</v>
      </c>
      <c r="G36" s="148">
        <v>6.4950000000000001</v>
      </c>
      <c r="H36" s="98">
        <f>ROUND(G36/$G$52*1000,2)</f>
        <v>0.36</v>
      </c>
      <c r="J36" s="17">
        <f t="shared" si="6"/>
        <v>0.35799999999999998</v>
      </c>
      <c r="K36" s="17"/>
      <c r="L36" s="17"/>
      <c r="N36" s="50">
        <f t="shared" si="7"/>
        <v>180.10599999999999</v>
      </c>
    </row>
    <row r="37" spans="1:14" ht="15.75" x14ac:dyDescent="0.25">
      <c r="A37" s="14" t="s">
        <v>32</v>
      </c>
      <c r="B37" s="15" t="s">
        <v>33</v>
      </c>
      <c r="C37" s="148">
        <v>107.413</v>
      </c>
      <c r="D37" s="97">
        <f>ROUND(C37/$C$52*1000,2)</f>
        <v>0.26</v>
      </c>
      <c r="E37" s="148">
        <v>18.309999999999999</v>
      </c>
      <c r="F37" s="97">
        <f>ROUND(E37/$E$52*1000,2)</f>
        <v>0.26</v>
      </c>
      <c r="G37" s="148">
        <v>4.7039999999999997</v>
      </c>
      <c r="H37" s="98">
        <f>ROUND(G37/$G$52*1000,2)</f>
        <v>0.26</v>
      </c>
      <c r="J37" s="17">
        <f t="shared" si="6"/>
        <v>0.25900000000000001</v>
      </c>
      <c r="K37" s="17"/>
      <c r="L37" s="17"/>
      <c r="N37" s="50">
        <f t="shared" si="7"/>
        <v>130.42699999999999</v>
      </c>
    </row>
    <row r="38" spans="1:14" s="17" customFormat="1" ht="15.75" x14ac:dyDescent="0.2">
      <c r="A38" s="18">
        <v>3</v>
      </c>
      <c r="B38" s="19" t="s">
        <v>34</v>
      </c>
      <c r="C38" s="92">
        <f>SUM(C39:C41)</f>
        <v>12013.803999999998</v>
      </c>
      <c r="D38" s="93">
        <f>SUM(D39:D41)</f>
        <v>29.01</v>
      </c>
      <c r="E38" s="92">
        <f>SUM(E39:E41)</f>
        <v>2047.9690000000001</v>
      </c>
      <c r="F38" s="93">
        <f t="shared" ref="F38" si="18">SUM(F39:F41)</f>
        <v>29.01</v>
      </c>
      <c r="G38" s="92">
        <f t="shared" ref="G38:H38" si="19">SUM(G39:G41)</f>
        <v>526.06299999999999</v>
      </c>
      <c r="H38" s="20">
        <f t="shared" si="19"/>
        <v>29.01</v>
      </c>
      <c r="J38" s="17">
        <f t="shared" si="6"/>
        <v>29.015999999999998</v>
      </c>
      <c r="N38" s="50">
        <f t="shared" si="7"/>
        <v>14587.835999999998</v>
      </c>
    </row>
    <row r="39" spans="1:14" ht="15.75" x14ac:dyDescent="0.25">
      <c r="A39" s="14" t="s">
        <v>35</v>
      </c>
      <c r="B39" s="15" t="s">
        <v>25</v>
      </c>
      <c r="C39" s="148">
        <v>9588.1769999999997</v>
      </c>
      <c r="D39" s="97">
        <f t="shared" ref="D39:D43" si="20">ROUND(C39/$C$52*1000,2)</f>
        <v>23.16</v>
      </c>
      <c r="E39" s="148">
        <v>1634.4780000000001</v>
      </c>
      <c r="F39" s="97">
        <f t="shared" si="8"/>
        <v>23.16</v>
      </c>
      <c r="G39" s="148">
        <v>419.84899999999999</v>
      </c>
      <c r="H39" s="98">
        <f t="shared" ref="H39:H43" si="21">ROUND(G39/$G$52*1000,2)</f>
        <v>23.16</v>
      </c>
      <c r="J39" s="17">
        <f t="shared" si="6"/>
        <v>23.158000000000001</v>
      </c>
      <c r="K39" s="17"/>
      <c r="L39" s="17"/>
      <c r="N39" s="50">
        <f t="shared" si="7"/>
        <v>11642.503999999999</v>
      </c>
    </row>
    <row r="40" spans="1:14" ht="15.75" x14ac:dyDescent="0.25">
      <c r="A40" s="14" t="s">
        <v>36</v>
      </c>
      <c r="B40" s="51" t="s">
        <v>102</v>
      </c>
      <c r="C40" s="148">
        <v>2109.3989999999999</v>
      </c>
      <c r="D40" s="97">
        <f t="shared" si="20"/>
        <v>5.09</v>
      </c>
      <c r="E40" s="148">
        <v>359.58499999999998</v>
      </c>
      <c r="F40" s="97">
        <f t="shared" si="8"/>
        <v>5.09</v>
      </c>
      <c r="G40" s="148">
        <v>92.367000000000004</v>
      </c>
      <c r="H40" s="98">
        <f t="shared" si="21"/>
        <v>5.09</v>
      </c>
      <c r="J40" s="17">
        <f t="shared" si="6"/>
        <v>5.0949999999999998</v>
      </c>
      <c r="K40" s="17"/>
      <c r="L40" s="17"/>
      <c r="N40" s="50">
        <f t="shared" si="7"/>
        <v>2561.3510000000001</v>
      </c>
    </row>
    <row r="41" spans="1:14" ht="15.75" x14ac:dyDescent="0.25">
      <c r="A41" s="14" t="s">
        <v>37</v>
      </c>
      <c r="B41" s="15" t="s">
        <v>33</v>
      </c>
      <c r="C41" s="148">
        <v>316.22800000000001</v>
      </c>
      <c r="D41" s="97">
        <f>ROUND(C41/$C$52*1000,2)</f>
        <v>0.76</v>
      </c>
      <c r="E41" s="148">
        <v>53.906000000000006</v>
      </c>
      <c r="F41" s="97">
        <f t="shared" si="8"/>
        <v>0.76</v>
      </c>
      <c r="G41" s="148">
        <v>13.846999999999994</v>
      </c>
      <c r="H41" s="98">
        <f>ROUND(G41/$G$52*1000,2)</f>
        <v>0.76</v>
      </c>
      <c r="J41" s="17">
        <f t="shared" si="6"/>
        <v>0.76400000000000001</v>
      </c>
      <c r="K41" s="17"/>
      <c r="L41" s="17"/>
      <c r="N41" s="50">
        <f t="shared" si="7"/>
        <v>383.98099999999999</v>
      </c>
    </row>
    <row r="42" spans="1:14" s="17" customFormat="1" ht="15.75" x14ac:dyDescent="0.25">
      <c r="A42" s="18">
        <v>4</v>
      </c>
      <c r="B42" s="19" t="s">
        <v>52</v>
      </c>
      <c r="C42" s="94">
        <v>2.3450000000000002</v>
      </c>
      <c r="D42" s="89">
        <f>ROUND(C42/$C$52*1000,2)</f>
        <v>0.01</v>
      </c>
      <c r="E42" s="94">
        <v>0.4</v>
      </c>
      <c r="F42" s="89">
        <f>ROUND(E42/$E$52*1000,2)</f>
        <v>0.01</v>
      </c>
      <c r="G42" s="94">
        <v>0.10299999999999999</v>
      </c>
      <c r="H42" s="91">
        <f>ROUND(G42/$G$52*1000,2)</f>
        <v>0.01</v>
      </c>
      <c r="J42" s="17">
        <f t="shared" si="6"/>
        <v>6.0000000000000001E-3</v>
      </c>
      <c r="N42" s="50">
        <f t="shared" si="7"/>
        <v>2.8480000000000003</v>
      </c>
    </row>
    <row r="43" spans="1:14" s="17" customFormat="1" ht="15.75" x14ac:dyDescent="0.25">
      <c r="A43" s="18">
        <v>5</v>
      </c>
      <c r="B43" s="19" t="s">
        <v>38</v>
      </c>
      <c r="C43" s="94">
        <v>0</v>
      </c>
      <c r="D43" s="89">
        <f t="shared" si="20"/>
        <v>0</v>
      </c>
      <c r="E43" s="94">
        <v>0</v>
      </c>
      <c r="F43" s="89">
        <f t="shared" si="8"/>
        <v>0</v>
      </c>
      <c r="G43" s="94">
        <v>0</v>
      </c>
      <c r="H43" s="91">
        <f t="shared" si="21"/>
        <v>0</v>
      </c>
      <c r="J43" s="17">
        <f t="shared" si="6"/>
        <v>0</v>
      </c>
      <c r="N43" s="50">
        <f t="shared" si="7"/>
        <v>0</v>
      </c>
    </row>
    <row r="44" spans="1:14" s="17" customFormat="1" ht="15.75" x14ac:dyDescent="0.2">
      <c r="A44" s="18">
        <v>6</v>
      </c>
      <c r="B44" s="19" t="s">
        <v>53</v>
      </c>
      <c r="C44" s="99">
        <f>C23+C34+C38+C42+C43</f>
        <v>14753.207999999997</v>
      </c>
      <c r="D44" s="100">
        <f>D23+D34+D38+D42+D43</f>
        <v>35.630000000000003</v>
      </c>
      <c r="E44" s="99">
        <f>E23+E34+E38+E42+E43</f>
        <v>2514.9500000000003</v>
      </c>
      <c r="F44" s="100">
        <f t="shared" ref="F44:H44" si="22">F23+F34+F38+F42+F43</f>
        <v>35.630000000000003</v>
      </c>
      <c r="G44" s="99">
        <f t="shared" si="22"/>
        <v>646.01699999999994</v>
      </c>
      <c r="H44" s="101">
        <f t="shared" si="22"/>
        <v>35.630000000000003</v>
      </c>
      <c r="J44" s="17">
        <f t="shared" si="6"/>
        <v>35.633000000000003</v>
      </c>
      <c r="N44" s="50">
        <f t="shared" si="7"/>
        <v>17914.174999999996</v>
      </c>
    </row>
    <row r="45" spans="1:14" s="17" customFormat="1" ht="15.75" x14ac:dyDescent="0.25">
      <c r="A45" s="18">
        <v>7</v>
      </c>
      <c r="B45" s="19" t="s">
        <v>39</v>
      </c>
      <c r="C45" s="102">
        <v>0</v>
      </c>
      <c r="D45" s="89">
        <f>ROUND(C45/$C$52*1000,2)</f>
        <v>0</v>
      </c>
      <c r="E45" s="102">
        <v>0</v>
      </c>
      <c r="F45" s="89">
        <f t="shared" si="8"/>
        <v>0</v>
      </c>
      <c r="G45" s="102">
        <v>0</v>
      </c>
      <c r="H45" s="91">
        <f>ROUND(G45/$G$52*1000,2)</f>
        <v>0</v>
      </c>
      <c r="J45" s="17">
        <f t="shared" si="6"/>
        <v>0</v>
      </c>
      <c r="N45" s="50">
        <f t="shared" si="7"/>
        <v>0</v>
      </c>
    </row>
    <row r="46" spans="1:14" s="17" customFormat="1" ht="15.75" x14ac:dyDescent="0.25">
      <c r="A46" s="18">
        <v>8</v>
      </c>
      <c r="B46" s="19" t="s">
        <v>54</v>
      </c>
      <c r="C46" s="102">
        <f>SUM(C47:C51)</f>
        <v>174.08800000000002</v>
      </c>
      <c r="D46" s="141">
        <f>SUM(D47:D51)</f>
        <v>0.42</v>
      </c>
      <c r="E46" s="102">
        <f>SUM(E47:E51)</f>
        <v>29.677</v>
      </c>
      <c r="F46" s="141">
        <f>SUM(F47:F51)</f>
        <v>0.42</v>
      </c>
      <c r="G46" s="102">
        <f t="shared" ref="G46" si="23">SUM(G47:G51)</f>
        <v>7.6230000000000002</v>
      </c>
      <c r="H46" s="142">
        <f>SUM(H47:H51)</f>
        <v>0.42</v>
      </c>
      <c r="J46" s="17">
        <f t="shared" si="6"/>
        <v>0.42</v>
      </c>
      <c r="N46" s="50">
        <f t="shared" si="7"/>
        <v>211.38800000000001</v>
      </c>
    </row>
    <row r="47" spans="1:14" ht="15.75" x14ac:dyDescent="0.25">
      <c r="A47" s="14" t="s">
        <v>40</v>
      </c>
      <c r="B47" s="15" t="s">
        <v>41</v>
      </c>
      <c r="C47" s="103">
        <v>26.556000000000001</v>
      </c>
      <c r="D47" s="97">
        <f>ROUND(C47/$C$52*1000,2)</f>
        <v>0.06</v>
      </c>
      <c r="E47" s="103">
        <v>4.5270000000000001</v>
      </c>
      <c r="F47" s="97">
        <f>ROUND(E47/$E$52*1000,2)</f>
        <v>0.06</v>
      </c>
      <c r="G47" s="103">
        <v>1.163</v>
      </c>
      <c r="H47" s="98">
        <f>ROUND(G47/$G$52*1000,2)</f>
        <v>0.06</v>
      </c>
      <c r="J47" s="17">
        <f t="shared" si="6"/>
        <v>6.4000000000000001E-2</v>
      </c>
      <c r="K47" s="17"/>
      <c r="L47" s="17"/>
      <c r="N47" s="50">
        <f t="shared" si="7"/>
        <v>32.246000000000002</v>
      </c>
    </row>
    <row r="48" spans="1:14" ht="15.75" x14ac:dyDescent="0.25">
      <c r="A48" s="14" t="s">
        <v>42</v>
      </c>
      <c r="B48" s="15" t="s">
        <v>43</v>
      </c>
      <c r="C48" s="103">
        <v>0</v>
      </c>
      <c r="D48" s="97">
        <f t="shared" ref="D48:D50" si="24">ROUND(C48/$C$52*1000,2)</f>
        <v>0</v>
      </c>
      <c r="E48" s="103">
        <v>0</v>
      </c>
      <c r="F48" s="97">
        <f t="shared" si="8"/>
        <v>0</v>
      </c>
      <c r="G48" s="103">
        <v>0</v>
      </c>
      <c r="H48" s="98">
        <f t="shared" ref="H48:H51" si="25">ROUND(G48/$G$52*1000,2)</f>
        <v>0</v>
      </c>
      <c r="J48" s="17">
        <f t="shared" si="6"/>
        <v>0</v>
      </c>
      <c r="K48" s="17"/>
      <c r="L48" s="17"/>
      <c r="N48" s="50">
        <f t="shared" si="7"/>
        <v>0</v>
      </c>
    </row>
    <row r="49" spans="1:14" ht="15.75" x14ac:dyDescent="0.25">
      <c r="A49" s="14" t="s">
        <v>57</v>
      </c>
      <c r="B49" s="15" t="s">
        <v>44</v>
      </c>
      <c r="C49" s="103">
        <v>0</v>
      </c>
      <c r="D49" s="97">
        <f t="shared" si="24"/>
        <v>0</v>
      </c>
      <c r="E49" s="103">
        <v>0</v>
      </c>
      <c r="F49" s="97">
        <f t="shared" si="8"/>
        <v>0</v>
      </c>
      <c r="G49" s="103">
        <v>0</v>
      </c>
      <c r="H49" s="98">
        <f t="shared" si="25"/>
        <v>0</v>
      </c>
      <c r="J49" s="17">
        <f t="shared" si="6"/>
        <v>0</v>
      </c>
      <c r="K49" s="17"/>
      <c r="L49" s="17"/>
      <c r="N49" s="50">
        <f t="shared" si="7"/>
        <v>0</v>
      </c>
    </row>
    <row r="50" spans="1:14" ht="15.75" x14ac:dyDescent="0.25">
      <c r="A50" s="14" t="s">
        <v>45</v>
      </c>
      <c r="B50" s="15" t="s">
        <v>46</v>
      </c>
      <c r="C50" s="103">
        <v>0</v>
      </c>
      <c r="D50" s="97">
        <f t="shared" si="24"/>
        <v>0</v>
      </c>
      <c r="E50" s="103">
        <v>0</v>
      </c>
      <c r="F50" s="97">
        <f t="shared" si="8"/>
        <v>0</v>
      </c>
      <c r="G50" s="103">
        <v>0</v>
      </c>
      <c r="H50" s="98">
        <f t="shared" si="25"/>
        <v>0</v>
      </c>
      <c r="J50" s="17">
        <f t="shared" si="6"/>
        <v>0</v>
      </c>
      <c r="K50" s="17"/>
      <c r="L50" s="17"/>
      <c r="N50" s="50">
        <f t="shared" si="7"/>
        <v>0</v>
      </c>
    </row>
    <row r="51" spans="1:14" ht="15.75" x14ac:dyDescent="0.25">
      <c r="A51" s="14" t="s">
        <v>47</v>
      </c>
      <c r="B51" s="51" t="s">
        <v>84</v>
      </c>
      <c r="C51" s="103">
        <v>147.53200000000001</v>
      </c>
      <c r="D51" s="97">
        <f>ROUND(C51/$C$52*1000,2)</f>
        <v>0.36</v>
      </c>
      <c r="E51" s="103">
        <v>25.15</v>
      </c>
      <c r="F51" s="97">
        <f t="shared" si="8"/>
        <v>0.36</v>
      </c>
      <c r="G51" s="103">
        <v>6.46</v>
      </c>
      <c r="H51" s="98">
        <f t="shared" si="25"/>
        <v>0.36</v>
      </c>
      <c r="J51" s="17">
        <f t="shared" si="6"/>
        <v>0.35599999999999998</v>
      </c>
      <c r="K51" s="17"/>
      <c r="L51" s="17"/>
      <c r="N51" s="50">
        <f t="shared" si="7"/>
        <v>179.14200000000002</v>
      </c>
    </row>
    <row r="52" spans="1:14" ht="38.25" customHeight="1" thickBot="1" x14ac:dyDescent="0.3">
      <c r="A52" s="104" t="s">
        <v>60</v>
      </c>
      <c r="B52" s="105" t="s">
        <v>92</v>
      </c>
      <c r="C52" s="106">
        <v>414036.6</v>
      </c>
      <c r="D52" s="107" t="s">
        <v>70</v>
      </c>
      <c r="E52" s="106">
        <v>70580</v>
      </c>
      <c r="F52" s="107" t="s">
        <v>70</v>
      </c>
      <c r="G52" s="106">
        <v>18129.919999999998</v>
      </c>
      <c r="H52" s="109" t="s">
        <v>70</v>
      </c>
    </row>
    <row r="53" spans="1:14" ht="38.25" customHeight="1" x14ac:dyDescent="0.25">
      <c r="A53" s="173"/>
      <c r="B53" s="173"/>
      <c r="C53" s="110"/>
      <c r="D53" s="110"/>
      <c r="E53" s="110"/>
      <c r="F53" s="110"/>
      <c r="G53" s="110"/>
      <c r="H53" s="110"/>
    </row>
    <row r="54" spans="1:14" ht="33" customHeight="1" x14ac:dyDescent="0.25">
      <c r="A54" s="158" t="s">
        <v>147</v>
      </c>
      <c r="B54" s="158"/>
      <c r="C54" s="82"/>
      <c r="D54" s="82"/>
      <c r="E54" s="82"/>
      <c r="F54" s="82"/>
      <c r="G54" s="159" t="s">
        <v>151</v>
      </c>
      <c r="H54" s="159"/>
    </row>
    <row r="55" spans="1:14" ht="12.75" customHeight="1" x14ac:dyDescent="0.25">
      <c r="A55" s="72"/>
      <c r="B55" s="72"/>
      <c r="C55" s="72"/>
      <c r="D55" s="72"/>
      <c r="E55" s="72"/>
      <c r="F55" s="72"/>
      <c r="G55" s="72"/>
      <c r="H55" s="72"/>
    </row>
    <row r="56" spans="1:14" ht="14.25" customHeight="1" x14ac:dyDescent="0.25">
      <c r="A56" s="153"/>
      <c r="B56" s="153"/>
      <c r="C56" s="27"/>
      <c r="D56" s="27"/>
      <c r="E56" s="27"/>
      <c r="F56" s="27"/>
      <c r="G56" s="27"/>
      <c r="H56" s="27"/>
      <c r="I56" s="1"/>
    </row>
    <row r="57" spans="1:14" ht="15.75" hidden="1" customHeight="1" x14ac:dyDescent="0.25">
      <c r="A57" s="172" t="s">
        <v>144</v>
      </c>
      <c r="B57" s="172"/>
      <c r="C57" s="27"/>
      <c r="D57" s="27"/>
      <c r="E57" s="27"/>
      <c r="F57" s="27"/>
      <c r="G57" s="5" t="s">
        <v>145</v>
      </c>
      <c r="H57" s="27"/>
    </row>
    <row r="58" spans="1:14" hidden="1" x14ac:dyDescent="0.25"/>
    <row r="59" spans="1:14" ht="31.5" hidden="1" customHeight="1" x14ac:dyDescent="0.25">
      <c r="A59" s="152" t="s">
        <v>138</v>
      </c>
      <c r="B59" s="152"/>
      <c r="C59" s="74"/>
      <c r="G59" s="75" t="s">
        <v>133</v>
      </c>
    </row>
    <row r="60" spans="1:14" hidden="1" x14ac:dyDescent="0.25"/>
    <row r="61" spans="1:14" hidden="1" x14ac:dyDescent="0.25"/>
    <row r="62" spans="1:14" hidden="1" x14ac:dyDescent="0.25"/>
  </sheetData>
  <mergeCells count="18">
    <mergeCell ref="A54:B54"/>
    <mergeCell ref="G54:H54"/>
    <mergeCell ref="F8:H8"/>
    <mergeCell ref="F9:H9"/>
    <mergeCell ref="F10:H10"/>
    <mergeCell ref="A59:B59"/>
    <mergeCell ref="A13:H13"/>
    <mergeCell ref="A17:A19"/>
    <mergeCell ref="B17:B19"/>
    <mergeCell ref="G17:H17"/>
    <mergeCell ref="C17:D17"/>
    <mergeCell ref="B22:H22"/>
    <mergeCell ref="A53:B53"/>
    <mergeCell ref="A56:B56"/>
    <mergeCell ref="A14:H14"/>
    <mergeCell ref="A15:H15"/>
    <mergeCell ref="E17:F17"/>
    <mergeCell ref="A57:B57"/>
  </mergeCells>
  <printOptions horizontalCentered="1"/>
  <pageMargins left="0.43307086614173229" right="0.23622047244094491" top="0.55118110236220474" bottom="0.35433070866141736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1"/>
  <sheetViews>
    <sheetView view="pageBreakPreview" topLeftCell="A4" zoomScale="80" zoomScaleNormal="110" zoomScaleSheetLayoutView="80" workbookViewId="0">
      <selection activeCell="E11" sqref="E11"/>
    </sheetView>
  </sheetViews>
  <sheetFormatPr defaultColWidth="9.140625" defaultRowHeight="15" x14ac:dyDescent="0.25"/>
  <cols>
    <col min="1" max="1" width="6.7109375" style="7" customWidth="1"/>
    <col min="2" max="2" width="54.42578125" style="7" customWidth="1"/>
    <col min="3" max="3" width="19.28515625" style="7" customWidth="1"/>
    <col min="4" max="4" width="14.85546875" style="7" customWidth="1"/>
    <col min="5" max="5" width="19.28515625" style="7" customWidth="1"/>
    <col min="6" max="6" width="17" style="7" customWidth="1"/>
    <col min="7" max="7" width="19.28515625" style="7" customWidth="1"/>
    <col min="8" max="8" width="19" style="7" customWidth="1"/>
    <col min="9" max="9" width="9.140625" style="7"/>
    <col min="10" max="10" width="3.42578125" style="7" hidden="1" customWidth="1"/>
    <col min="11" max="11" width="14.5703125" style="7" hidden="1" customWidth="1"/>
    <col min="12" max="12" width="0" style="7" hidden="1" customWidth="1"/>
    <col min="13" max="13" width="18.85546875" style="7" hidden="1" customWidth="1"/>
    <col min="14" max="15" width="0" style="7" hidden="1" customWidth="1"/>
    <col min="16" max="16384" width="9.140625" style="7"/>
  </cols>
  <sheetData>
    <row r="1" spans="1:8" ht="2.25" customHeight="1" x14ac:dyDescent="0.25">
      <c r="A1" s="87"/>
    </row>
    <row r="2" spans="1:8" s="1" customFormat="1" ht="15.75" x14ac:dyDescent="0.25">
      <c r="F2" s="150" t="s">
        <v>79</v>
      </c>
      <c r="G2" s="150"/>
      <c r="H2" s="150"/>
    </row>
    <row r="3" spans="1:8" s="1" customFormat="1" ht="15.75" x14ac:dyDescent="0.25">
      <c r="F3" s="150" t="s">
        <v>139</v>
      </c>
      <c r="G3" s="150"/>
      <c r="H3" s="150"/>
    </row>
    <row r="4" spans="1:8" s="1" customFormat="1" ht="15.75" x14ac:dyDescent="0.25">
      <c r="F4" s="150" t="s">
        <v>142</v>
      </c>
      <c r="G4" s="150"/>
      <c r="H4" s="150"/>
    </row>
    <row r="5" spans="1:8" s="1" customFormat="1" ht="15.75" x14ac:dyDescent="0.25">
      <c r="F5" s="150" t="s">
        <v>140</v>
      </c>
      <c r="G5" s="150"/>
      <c r="H5" s="150"/>
    </row>
    <row r="6" spans="1:8" s="1" customFormat="1" ht="15.75" x14ac:dyDescent="0.25">
      <c r="F6" s="150" t="s">
        <v>141</v>
      </c>
      <c r="G6" s="150"/>
      <c r="H6" s="150"/>
    </row>
    <row r="7" spans="1:8" s="1" customFormat="1" ht="15.75" x14ac:dyDescent="0.25">
      <c r="F7" s="4" t="s">
        <v>154</v>
      </c>
      <c r="G7" s="5"/>
      <c r="H7" s="5"/>
    </row>
    <row r="8" spans="1:8" s="1" customFormat="1" ht="15.75" x14ac:dyDescent="0.25">
      <c r="F8" s="150" t="s">
        <v>148</v>
      </c>
      <c r="G8" s="150"/>
      <c r="H8" s="150"/>
    </row>
    <row r="9" spans="1:8" s="1" customFormat="1" ht="15.75" x14ac:dyDescent="0.25">
      <c r="F9" s="150" t="s">
        <v>149</v>
      </c>
      <c r="G9" s="150"/>
      <c r="H9" s="150"/>
    </row>
    <row r="10" spans="1:8" s="1" customFormat="1" ht="15.75" x14ac:dyDescent="0.25">
      <c r="F10" s="150" t="s">
        <v>141</v>
      </c>
      <c r="G10" s="150"/>
      <c r="H10" s="150"/>
    </row>
    <row r="11" spans="1:8" s="1" customFormat="1" ht="16.5" x14ac:dyDescent="0.25">
      <c r="F11" s="6" t="s">
        <v>156</v>
      </c>
    </row>
    <row r="12" spans="1:8" ht="15" customHeight="1" x14ac:dyDescent="0.25">
      <c r="G12" s="6"/>
    </row>
    <row r="13" spans="1:8" ht="15" customHeight="1" x14ac:dyDescent="0.25">
      <c r="A13" s="151" t="s">
        <v>49</v>
      </c>
      <c r="B13" s="151"/>
      <c r="C13" s="151"/>
      <c r="D13" s="151"/>
      <c r="E13" s="151"/>
      <c r="F13" s="151"/>
      <c r="G13" s="151"/>
      <c r="H13" s="151"/>
    </row>
    <row r="14" spans="1:8" ht="18.75" customHeight="1" x14ac:dyDescent="0.25">
      <c r="A14" s="151" t="s">
        <v>107</v>
      </c>
      <c r="B14" s="151"/>
      <c r="C14" s="151"/>
      <c r="D14" s="151"/>
      <c r="E14" s="151"/>
      <c r="F14" s="151"/>
      <c r="G14" s="151"/>
      <c r="H14" s="151"/>
    </row>
    <row r="15" spans="1:8" ht="18.75" customHeight="1" x14ac:dyDescent="0.25">
      <c r="A15" s="151" t="s">
        <v>83</v>
      </c>
      <c r="B15" s="151"/>
      <c r="C15" s="151"/>
      <c r="D15" s="151"/>
      <c r="E15" s="151"/>
      <c r="F15" s="151"/>
      <c r="G15" s="151"/>
      <c r="H15" s="151"/>
    </row>
    <row r="16" spans="1:8" ht="15" customHeight="1" thickBot="1" x14ac:dyDescent="0.3">
      <c r="H16" s="33" t="s">
        <v>73</v>
      </c>
    </row>
    <row r="17" spans="1:13" ht="80.25" customHeight="1" x14ac:dyDescent="0.25">
      <c r="A17" s="160" t="s">
        <v>0</v>
      </c>
      <c r="B17" s="162" t="s">
        <v>50</v>
      </c>
      <c r="C17" s="167" t="s">
        <v>106</v>
      </c>
      <c r="D17" s="169"/>
      <c r="E17" s="167" t="s">
        <v>152</v>
      </c>
      <c r="F17" s="168"/>
      <c r="G17" s="165" t="s">
        <v>130</v>
      </c>
      <c r="H17" s="166"/>
    </row>
    <row r="18" spans="1:13" ht="51.75" customHeight="1" x14ac:dyDescent="0.25">
      <c r="A18" s="161"/>
      <c r="B18" s="163"/>
      <c r="C18" s="35" t="s">
        <v>59</v>
      </c>
      <c r="D18" s="35" t="s">
        <v>95</v>
      </c>
      <c r="E18" s="35" t="s">
        <v>59</v>
      </c>
      <c r="F18" s="34" t="s">
        <v>95</v>
      </c>
      <c r="G18" s="35" t="s">
        <v>59</v>
      </c>
      <c r="H18" s="36" t="s">
        <v>95</v>
      </c>
    </row>
    <row r="19" spans="1:13" ht="15.75" x14ac:dyDescent="0.25">
      <c r="A19" s="161"/>
      <c r="B19" s="163"/>
      <c r="C19" s="12" t="s">
        <v>74</v>
      </c>
      <c r="D19" s="37" t="s">
        <v>48</v>
      </c>
      <c r="E19" s="12" t="s">
        <v>74</v>
      </c>
      <c r="F19" s="38" t="s">
        <v>48</v>
      </c>
      <c r="G19" s="12" t="s">
        <v>74</v>
      </c>
      <c r="H19" s="10" t="s">
        <v>48</v>
      </c>
    </row>
    <row r="20" spans="1:13" ht="15.75" x14ac:dyDescent="0.25">
      <c r="A20" s="11">
        <v>1</v>
      </c>
      <c r="B20" s="12">
        <v>2</v>
      </c>
      <c r="C20" s="12">
        <v>3</v>
      </c>
      <c r="D20" s="77">
        <v>4</v>
      </c>
      <c r="E20" s="12">
        <v>5</v>
      </c>
      <c r="F20" s="39">
        <v>6</v>
      </c>
      <c r="G20" s="12">
        <v>7</v>
      </c>
      <c r="H20" s="40">
        <v>8</v>
      </c>
    </row>
    <row r="21" spans="1:13" ht="18.75" customHeight="1" x14ac:dyDescent="0.25">
      <c r="A21" s="41" t="s">
        <v>61</v>
      </c>
      <c r="B21" s="19" t="s">
        <v>69</v>
      </c>
      <c r="C21" s="88">
        <f>C44+C45+C46</f>
        <v>1900.9330000000002</v>
      </c>
      <c r="D21" s="89">
        <f>ROUND(C21/$C$52*1000,2)</f>
        <v>210.03</v>
      </c>
      <c r="E21" s="88">
        <f t="shared" ref="E21:G21" si="0">E44+E45+E46</f>
        <v>112.09299999999999</v>
      </c>
      <c r="F21" s="90">
        <f>ROUND(E21/$E$52*1000,2)</f>
        <v>210.03</v>
      </c>
      <c r="G21" s="88">
        <f t="shared" si="0"/>
        <v>9.1219999999999999</v>
      </c>
      <c r="H21" s="91">
        <f>ROUND(G21/$G$52*1000,2)-0.01</f>
        <v>210.03</v>
      </c>
    </row>
    <row r="22" spans="1:13" ht="24.75" customHeight="1" x14ac:dyDescent="0.25">
      <c r="A22" s="41" t="s">
        <v>62</v>
      </c>
      <c r="B22" s="155" t="s">
        <v>99</v>
      </c>
      <c r="C22" s="156"/>
      <c r="D22" s="156"/>
      <c r="E22" s="156"/>
      <c r="F22" s="156"/>
      <c r="G22" s="156"/>
      <c r="H22" s="157"/>
    </row>
    <row r="23" spans="1:13" s="17" customFormat="1" ht="15.75" x14ac:dyDescent="0.2">
      <c r="A23" s="41">
        <v>1</v>
      </c>
      <c r="B23" s="19" t="s">
        <v>1</v>
      </c>
      <c r="C23" s="92">
        <f>C24+C25+C26+C30</f>
        <v>1497.4520000000002</v>
      </c>
      <c r="D23" s="93">
        <f>D24+D25+D26+D30</f>
        <v>165.45</v>
      </c>
      <c r="E23" s="92">
        <f>E24+E25+E26+E30</f>
        <v>88.300999999999988</v>
      </c>
      <c r="F23" s="93">
        <f>F24+F25+F26+F30</f>
        <v>165.45</v>
      </c>
      <c r="G23" s="92">
        <f t="shared" ref="G23:H23" si="1">G24+G25+G26+G30</f>
        <v>7.1840000000000002</v>
      </c>
      <c r="H23" s="20">
        <f t="shared" si="1"/>
        <v>165.45</v>
      </c>
      <c r="K23" s="17">
        <f>ROUND(C23/$C$52*1000,3)</f>
        <v>165.45099999999999</v>
      </c>
      <c r="M23" s="50">
        <f>C23+E23+G23</f>
        <v>1592.9370000000001</v>
      </c>
    </row>
    <row r="24" spans="1:13" s="17" customFormat="1" ht="15.75" x14ac:dyDescent="0.25">
      <c r="A24" s="18" t="s">
        <v>2</v>
      </c>
      <c r="B24" s="19" t="s">
        <v>58</v>
      </c>
      <c r="C24" s="94">
        <v>380.61399999999998</v>
      </c>
      <c r="D24" s="89">
        <f t="shared" ref="D24:D25" si="2">ROUND(C24/$C$52*1000,2)</f>
        <v>42.05</v>
      </c>
      <c r="E24" s="94">
        <v>22.443999999999999</v>
      </c>
      <c r="F24" s="89">
        <f>ROUND(E24/$E$52*1000,2)</f>
        <v>42.05</v>
      </c>
      <c r="G24" s="94">
        <v>1.8260000000000001</v>
      </c>
      <c r="H24" s="91">
        <f>ROUND(G24/$G$52*1000,2)+0.01</f>
        <v>42.05</v>
      </c>
      <c r="K24" s="17">
        <f t="shared" ref="K24:K51" si="3">ROUND(C24/$C$52*1000,3)</f>
        <v>42.052999999999997</v>
      </c>
      <c r="M24" s="50">
        <f t="shared" ref="M24:M51" si="4">C24+E24+G24</f>
        <v>404.88400000000001</v>
      </c>
    </row>
    <row r="25" spans="1:13" s="17" customFormat="1" ht="15.75" x14ac:dyDescent="0.25">
      <c r="A25" s="18" t="s">
        <v>12</v>
      </c>
      <c r="B25" s="19" t="s">
        <v>13</v>
      </c>
      <c r="C25" s="94">
        <v>555.32899999999995</v>
      </c>
      <c r="D25" s="89">
        <f t="shared" si="2"/>
        <v>61.36</v>
      </c>
      <c r="E25" s="94">
        <v>32.746000000000002</v>
      </c>
      <c r="F25" s="89">
        <f>ROUND(E25/$E$52*1000,2)</f>
        <v>61.36</v>
      </c>
      <c r="G25" s="94">
        <v>2.665</v>
      </c>
      <c r="H25" s="91">
        <f>ROUND(G25/$G$52*1000,2)</f>
        <v>61.36</v>
      </c>
      <c r="K25" s="17">
        <f t="shared" si="3"/>
        <v>61.356999999999999</v>
      </c>
      <c r="M25" s="50">
        <f t="shared" si="4"/>
        <v>590.7399999999999</v>
      </c>
    </row>
    <row r="26" spans="1:13" s="17" customFormat="1" ht="15.75" x14ac:dyDescent="0.2">
      <c r="A26" s="18" t="s">
        <v>14</v>
      </c>
      <c r="B26" s="19" t="s">
        <v>15</v>
      </c>
      <c r="C26" s="92">
        <f t="shared" ref="C26:H26" si="5">SUM(C27:C29)</f>
        <v>331.43700000000001</v>
      </c>
      <c r="D26" s="93">
        <f t="shared" si="5"/>
        <v>36.619999999999997</v>
      </c>
      <c r="E26" s="92">
        <f t="shared" si="5"/>
        <v>19.544</v>
      </c>
      <c r="F26" s="93">
        <f t="shared" si="5"/>
        <v>36.619999999999997</v>
      </c>
      <c r="G26" s="92">
        <f t="shared" si="5"/>
        <v>1.589</v>
      </c>
      <c r="H26" s="20">
        <f t="shared" si="5"/>
        <v>36.619999999999997</v>
      </c>
      <c r="K26" s="95">
        <f t="shared" si="3"/>
        <v>36.619999999999997</v>
      </c>
      <c r="M26" s="50">
        <f t="shared" si="4"/>
        <v>352.57</v>
      </c>
    </row>
    <row r="27" spans="1:13" ht="15.75" x14ac:dyDescent="0.25">
      <c r="A27" s="14" t="s">
        <v>16</v>
      </c>
      <c r="B27" s="51" t="s">
        <v>102</v>
      </c>
      <c r="C27" s="96">
        <v>122.173</v>
      </c>
      <c r="D27" s="97">
        <f>ROUND(C27/$C$52*1000,2)</f>
        <v>13.5</v>
      </c>
      <c r="E27" s="96">
        <v>7.2039999999999997</v>
      </c>
      <c r="F27" s="97">
        <f>ROUND(E27/$E$52*1000,2)</f>
        <v>13.5</v>
      </c>
      <c r="G27" s="96">
        <v>0.58599999999999997</v>
      </c>
      <c r="H27" s="98">
        <f>ROUND(G27/$G$52*1000,2)+0.01</f>
        <v>13.5</v>
      </c>
      <c r="K27" s="17">
        <f t="shared" si="3"/>
        <v>13.499000000000001</v>
      </c>
      <c r="M27" s="50">
        <f t="shared" si="4"/>
        <v>129.96300000000002</v>
      </c>
    </row>
    <row r="28" spans="1:13" ht="15.75" x14ac:dyDescent="0.25">
      <c r="A28" s="14" t="s">
        <v>18</v>
      </c>
      <c r="B28" s="15" t="s">
        <v>19</v>
      </c>
      <c r="C28" s="96">
        <v>141.13300000000001</v>
      </c>
      <c r="D28" s="97">
        <f t="shared" ref="D28" si="6">ROUND(C28/$C$52*1000,2)</f>
        <v>15.59</v>
      </c>
      <c r="E28" s="96">
        <v>8.3219999999999992</v>
      </c>
      <c r="F28" s="97">
        <f t="shared" ref="F28" si="7">ROUND(E28/$E$52*1000,2)</f>
        <v>15.59</v>
      </c>
      <c r="G28" s="96">
        <v>0.67700000000000005</v>
      </c>
      <c r="H28" s="98">
        <f>ROUND(G28/$G$52*1000,2)</f>
        <v>15.59</v>
      </c>
      <c r="K28" s="95">
        <f t="shared" si="3"/>
        <v>15.593999999999999</v>
      </c>
      <c r="M28" s="50">
        <f t="shared" si="4"/>
        <v>150.13200000000001</v>
      </c>
    </row>
    <row r="29" spans="1:13" ht="15.75" x14ac:dyDescent="0.25">
      <c r="A29" s="14" t="s">
        <v>20</v>
      </c>
      <c r="B29" s="15" t="s">
        <v>21</v>
      </c>
      <c r="C29" s="96">
        <v>68.131</v>
      </c>
      <c r="D29" s="97">
        <f>ROUND(C29/$C$52*1000,2)</f>
        <v>7.53</v>
      </c>
      <c r="E29" s="96">
        <v>4.0179999999999998</v>
      </c>
      <c r="F29" s="97">
        <f>ROUND(E29/$E$52*1000,2)</f>
        <v>7.53</v>
      </c>
      <c r="G29" s="96">
        <v>0.32600000000000001</v>
      </c>
      <c r="H29" s="98">
        <f>ROUND(G29/$G$52*1000,2)+0.02</f>
        <v>7.5299999999999994</v>
      </c>
      <c r="K29" s="17">
        <f t="shared" si="3"/>
        <v>7.5279999999999996</v>
      </c>
      <c r="M29" s="50">
        <f t="shared" si="4"/>
        <v>72.474999999999994</v>
      </c>
    </row>
    <row r="30" spans="1:13" s="17" customFormat="1" ht="15.75" x14ac:dyDescent="0.2">
      <c r="A30" s="18" t="s">
        <v>22</v>
      </c>
      <c r="B30" s="19" t="s">
        <v>23</v>
      </c>
      <c r="C30" s="92">
        <f>SUM(C31:C33)</f>
        <v>230.072</v>
      </c>
      <c r="D30" s="93">
        <f>SUM(D31:D33)</f>
        <v>25.42</v>
      </c>
      <c r="E30" s="92">
        <f>SUM(E31:E33)</f>
        <v>13.567</v>
      </c>
      <c r="F30" s="93">
        <f>SUM(F31:F33)</f>
        <v>25.42</v>
      </c>
      <c r="G30" s="92">
        <f t="shared" ref="G30:H30" si="8">SUM(G31:G33)</f>
        <v>1.1040000000000001</v>
      </c>
      <c r="H30" s="20">
        <f t="shared" si="8"/>
        <v>25.419999999999998</v>
      </c>
      <c r="K30" s="95">
        <f t="shared" si="3"/>
        <v>25.42</v>
      </c>
      <c r="M30" s="50">
        <f t="shared" si="4"/>
        <v>244.74300000000002</v>
      </c>
    </row>
    <row r="31" spans="1:13" ht="15.75" x14ac:dyDescent="0.25">
      <c r="A31" s="14" t="s">
        <v>24</v>
      </c>
      <c r="B31" s="15" t="s">
        <v>25</v>
      </c>
      <c r="C31" s="96">
        <v>131.81800000000001</v>
      </c>
      <c r="D31" s="97">
        <f>ROUND(C31/$C$52*1000,2)+0.01</f>
        <v>14.57</v>
      </c>
      <c r="E31" s="96">
        <v>7.7729999999999997</v>
      </c>
      <c r="F31" s="97">
        <f>ROUND(E31/$E$52*1000,2)+0.01</f>
        <v>14.57</v>
      </c>
      <c r="G31" s="96">
        <v>0.63300000000000001</v>
      </c>
      <c r="H31" s="98">
        <f>ROUND(G31/$G$52*1000,2)-0.01</f>
        <v>14.57</v>
      </c>
      <c r="K31" s="95">
        <f>ROUND(C31/$C$52*1000,3)</f>
        <v>14.564</v>
      </c>
      <c r="M31" s="50">
        <f t="shared" si="4"/>
        <v>140.22400000000002</v>
      </c>
    </row>
    <row r="32" spans="1:13" ht="15.75" x14ac:dyDescent="0.25">
      <c r="A32" s="14" t="s">
        <v>26</v>
      </c>
      <c r="B32" s="51" t="s">
        <v>102</v>
      </c>
      <c r="C32" s="96">
        <v>29</v>
      </c>
      <c r="D32" s="97">
        <f>ROUND(C32/$C$52*1000,2)</f>
        <v>3.2</v>
      </c>
      <c r="E32" s="96">
        <v>1.71</v>
      </c>
      <c r="F32" s="97">
        <f>ROUND(E32/$E$52*1000,2)</f>
        <v>3.2</v>
      </c>
      <c r="G32" s="96">
        <v>0.13900000000000001</v>
      </c>
      <c r="H32" s="98">
        <f>ROUND(G32/$G$52*1000,2)</f>
        <v>3.2</v>
      </c>
      <c r="K32" s="95">
        <f>ROUND(C32/$C$52*1000,3)</f>
        <v>3.2040000000000002</v>
      </c>
      <c r="M32" s="50">
        <f t="shared" si="4"/>
        <v>30.849</v>
      </c>
    </row>
    <row r="33" spans="1:13" ht="15.75" x14ac:dyDescent="0.25">
      <c r="A33" s="14" t="s">
        <v>27</v>
      </c>
      <c r="B33" s="15" t="s">
        <v>33</v>
      </c>
      <c r="C33" s="96">
        <v>69.254000000000005</v>
      </c>
      <c r="D33" s="97">
        <f t="shared" ref="D33" si="9">ROUND(C33/$C$52*1000,2)</f>
        <v>7.65</v>
      </c>
      <c r="E33" s="96">
        <v>4.0839999999999996</v>
      </c>
      <c r="F33" s="97">
        <f t="shared" ref="F33" si="10">ROUND(E33/$E$52*1000,2)</f>
        <v>7.65</v>
      </c>
      <c r="G33" s="96">
        <v>0.33200000000000002</v>
      </c>
      <c r="H33" s="98">
        <f>ROUND(G33/$G$52*1000,2)+0.01</f>
        <v>7.6499999999999995</v>
      </c>
      <c r="K33" s="95">
        <f t="shared" si="3"/>
        <v>7.6520000000000001</v>
      </c>
      <c r="M33" s="50">
        <f t="shared" si="4"/>
        <v>73.67</v>
      </c>
    </row>
    <row r="34" spans="1:13" s="17" customFormat="1" ht="15.75" x14ac:dyDescent="0.2">
      <c r="A34" s="18">
        <v>2</v>
      </c>
      <c r="B34" s="19" t="s">
        <v>29</v>
      </c>
      <c r="C34" s="92">
        <f>SUM(C35:C37)</f>
        <v>118.396</v>
      </c>
      <c r="D34" s="93">
        <f>SUM(D35:D37)</f>
        <v>13.08</v>
      </c>
      <c r="E34" s="92">
        <f>SUM(E35:E37)</f>
        <v>6.9820000000000002</v>
      </c>
      <c r="F34" s="93">
        <f>SUM(F35:F37)</f>
        <v>13.08</v>
      </c>
      <c r="G34" s="92">
        <f t="shared" ref="G34:H34" si="11">SUM(G35:G37)</f>
        <v>0.56800000000000006</v>
      </c>
      <c r="H34" s="20">
        <f t="shared" si="11"/>
        <v>13.08</v>
      </c>
      <c r="K34" s="17">
        <f t="shared" si="3"/>
        <v>13.081</v>
      </c>
      <c r="M34" s="50">
        <f t="shared" si="4"/>
        <v>125.946</v>
      </c>
    </row>
    <row r="35" spans="1:13" ht="15.75" x14ac:dyDescent="0.25">
      <c r="A35" s="14" t="s">
        <v>30</v>
      </c>
      <c r="B35" s="15" t="s">
        <v>25</v>
      </c>
      <c r="C35" s="96">
        <v>85.837000000000003</v>
      </c>
      <c r="D35" s="97">
        <f t="shared" ref="D35:D36" si="12">ROUND(C35/$C$52*1000,2)</f>
        <v>9.48</v>
      </c>
      <c r="E35" s="96">
        <v>5.0620000000000003</v>
      </c>
      <c r="F35" s="97">
        <f>ROUND(E35/$E$52*1000,2)</f>
        <v>9.48</v>
      </c>
      <c r="G35" s="96">
        <v>0.41099999999999998</v>
      </c>
      <c r="H35" s="98">
        <f>ROUND(G35/$G$52*1000,2)+0.02</f>
        <v>9.48</v>
      </c>
      <c r="K35" s="17">
        <f t="shared" si="3"/>
        <v>9.484</v>
      </c>
      <c r="M35" s="50">
        <f t="shared" si="4"/>
        <v>91.31</v>
      </c>
    </row>
    <row r="36" spans="1:13" ht="15.75" x14ac:dyDescent="0.25">
      <c r="A36" s="14" t="s">
        <v>31</v>
      </c>
      <c r="B36" s="51" t="s">
        <v>102</v>
      </c>
      <c r="C36" s="96">
        <v>18.884</v>
      </c>
      <c r="D36" s="97">
        <f t="shared" si="12"/>
        <v>2.09</v>
      </c>
      <c r="E36" s="96">
        <v>1.1140000000000001</v>
      </c>
      <c r="F36" s="97">
        <f t="shared" ref="F36" si="13">ROUND(E36/$E$52*1000,2)</f>
        <v>2.09</v>
      </c>
      <c r="G36" s="96">
        <v>0.09</v>
      </c>
      <c r="H36" s="98">
        <f>ROUND(G36/$G$52*1000,2)+0.02</f>
        <v>2.09</v>
      </c>
      <c r="K36" s="95">
        <f t="shared" si="3"/>
        <v>2.0859999999999999</v>
      </c>
      <c r="M36" s="50">
        <f t="shared" si="4"/>
        <v>20.088000000000001</v>
      </c>
    </row>
    <row r="37" spans="1:13" ht="15.75" x14ac:dyDescent="0.25">
      <c r="A37" s="14" t="s">
        <v>32</v>
      </c>
      <c r="B37" s="15" t="s">
        <v>33</v>
      </c>
      <c r="C37" s="96">
        <v>13.675000000000001</v>
      </c>
      <c r="D37" s="97">
        <f>ROUND(C37/$C$52*1000,2)</f>
        <v>1.51</v>
      </c>
      <c r="E37" s="96">
        <v>0.80600000000000005</v>
      </c>
      <c r="F37" s="97">
        <f>ROUND(E37/$E$52*1000,2)</f>
        <v>1.51</v>
      </c>
      <c r="G37" s="96">
        <v>6.7000000000000004E-2</v>
      </c>
      <c r="H37" s="98">
        <f>ROUND(G37/$G$52*1000,2)-0.03</f>
        <v>1.51</v>
      </c>
      <c r="K37" s="17">
        <f t="shared" si="3"/>
        <v>1.5109999999999999</v>
      </c>
      <c r="M37" s="50">
        <f t="shared" si="4"/>
        <v>14.548000000000002</v>
      </c>
    </row>
    <row r="38" spans="1:13" s="17" customFormat="1" ht="15.75" x14ac:dyDescent="0.2">
      <c r="A38" s="18">
        <v>3</v>
      </c>
      <c r="B38" s="19" t="s">
        <v>34</v>
      </c>
      <c r="C38" s="92">
        <f>SUM(C39:C41)</f>
        <v>262.61599999999999</v>
      </c>
      <c r="D38" s="93">
        <f>SUM(D39:D41)</f>
        <v>29.02</v>
      </c>
      <c r="E38" s="92">
        <f>SUM(E39:E41)</f>
        <v>15.484999999999999</v>
      </c>
      <c r="F38" s="93">
        <f>SUM(F39:F41)</f>
        <v>29.02</v>
      </c>
      <c r="G38" s="92">
        <f t="shared" ref="G38:H38" si="14">SUM(G39:G41)</f>
        <v>1.2629999999999999</v>
      </c>
      <c r="H38" s="20">
        <f t="shared" si="14"/>
        <v>29.020000000000003</v>
      </c>
      <c r="K38" s="95">
        <f t="shared" si="3"/>
        <v>29.015999999999998</v>
      </c>
      <c r="M38" s="50">
        <f t="shared" si="4"/>
        <v>279.36399999999998</v>
      </c>
    </row>
    <row r="39" spans="1:13" ht="15.75" x14ac:dyDescent="0.25">
      <c r="A39" s="14" t="s">
        <v>35</v>
      </c>
      <c r="B39" s="15" t="s">
        <v>25</v>
      </c>
      <c r="C39" s="96">
        <v>209.59399999999999</v>
      </c>
      <c r="D39" s="97">
        <f t="shared" ref="D39:D43" si="15">ROUND(C39/$C$52*1000,2)</f>
        <v>23.16</v>
      </c>
      <c r="E39" s="96">
        <v>12.359</v>
      </c>
      <c r="F39" s="97">
        <f>ROUND(E39/$E$52*1000,2)</f>
        <v>23.16</v>
      </c>
      <c r="G39" s="96">
        <v>1.0069999999999999</v>
      </c>
      <c r="H39" s="98">
        <f>ROUND(G39/$G$52*1000,2)-0.03</f>
        <v>23.16</v>
      </c>
      <c r="K39" s="17">
        <f t="shared" si="3"/>
        <v>23.158000000000001</v>
      </c>
      <c r="M39" s="50">
        <f t="shared" si="4"/>
        <v>222.96</v>
      </c>
    </row>
    <row r="40" spans="1:13" ht="15.75" x14ac:dyDescent="0.25">
      <c r="A40" s="14" t="s">
        <v>36</v>
      </c>
      <c r="B40" s="51" t="s">
        <v>102</v>
      </c>
      <c r="C40" s="96">
        <v>46.110999999999997</v>
      </c>
      <c r="D40" s="97">
        <f>ROUND(C40/$C$52*1000,2)+0.01</f>
        <v>5.0999999999999996</v>
      </c>
      <c r="E40" s="96">
        <v>2.7189999999999999</v>
      </c>
      <c r="F40" s="97">
        <f>ROUND(E40/$E$52*1000,2)+0.01</f>
        <v>5.0999999999999996</v>
      </c>
      <c r="G40" s="96">
        <v>0.222</v>
      </c>
      <c r="H40" s="98">
        <f>ROUND(G40/$G$52*1000,2)-0.01</f>
        <v>5.1000000000000005</v>
      </c>
      <c r="K40" s="17">
        <f t="shared" si="3"/>
        <v>5.0949999999999998</v>
      </c>
      <c r="M40" s="50">
        <f t="shared" si="4"/>
        <v>49.052</v>
      </c>
    </row>
    <row r="41" spans="1:13" ht="15.75" x14ac:dyDescent="0.25">
      <c r="A41" s="14" t="s">
        <v>37</v>
      </c>
      <c r="B41" s="15" t="s">
        <v>33</v>
      </c>
      <c r="C41" s="96">
        <v>6.9109999999999996</v>
      </c>
      <c r="D41" s="97">
        <f>ROUND(C41/$C$52*1000,2)</f>
        <v>0.76</v>
      </c>
      <c r="E41" s="96">
        <v>0.40699999999999997</v>
      </c>
      <c r="F41" s="97">
        <f t="shared" ref="F41:F43" si="16">ROUND(E41/$E$52*1000,2)</f>
        <v>0.76</v>
      </c>
      <c r="G41" s="96">
        <v>3.4000000000000002E-2</v>
      </c>
      <c r="H41" s="98">
        <f>ROUND(G41/$G$52*1000,2)-0.02</f>
        <v>0.76</v>
      </c>
      <c r="K41" s="17">
        <f t="shared" si="3"/>
        <v>0.76400000000000001</v>
      </c>
      <c r="M41" s="50">
        <f t="shared" si="4"/>
        <v>7.3519999999999994</v>
      </c>
    </row>
    <row r="42" spans="1:13" s="17" customFormat="1" ht="15.75" x14ac:dyDescent="0.25">
      <c r="A42" s="18">
        <v>4</v>
      </c>
      <c r="B42" s="19" t="s">
        <v>52</v>
      </c>
      <c r="C42" s="94">
        <v>0.29899999999999999</v>
      </c>
      <c r="D42" s="89">
        <f>ROUND(C42/$C$52*1000,2)</f>
        <v>0.03</v>
      </c>
      <c r="E42" s="94">
        <v>1.7999999999999999E-2</v>
      </c>
      <c r="F42" s="89">
        <f>ROUND(E42/$E$52*1000,2)</f>
        <v>0.03</v>
      </c>
      <c r="G42" s="94">
        <v>1E-3</v>
      </c>
      <c r="H42" s="91">
        <f>ROUND(G42/$G$52*1000,2)+0.01</f>
        <v>0.03</v>
      </c>
      <c r="K42" s="17">
        <f t="shared" si="3"/>
        <v>3.3000000000000002E-2</v>
      </c>
      <c r="M42" s="50">
        <f t="shared" si="4"/>
        <v>0.318</v>
      </c>
    </row>
    <row r="43" spans="1:13" s="17" customFormat="1" ht="15.75" x14ac:dyDescent="0.25">
      <c r="A43" s="18">
        <v>5</v>
      </c>
      <c r="B43" s="19" t="s">
        <v>38</v>
      </c>
      <c r="C43" s="94">
        <v>0</v>
      </c>
      <c r="D43" s="89">
        <f t="shared" si="15"/>
        <v>0</v>
      </c>
      <c r="E43" s="94">
        <v>0</v>
      </c>
      <c r="F43" s="89">
        <f t="shared" si="16"/>
        <v>0</v>
      </c>
      <c r="G43" s="94">
        <v>0</v>
      </c>
      <c r="H43" s="91">
        <f t="shared" ref="H43" si="17">ROUND(G43/$G$52*1000,2)</f>
        <v>0</v>
      </c>
      <c r="K43" s="17">
        <f t="shared" si="3"/>
        <v>0</v>
      </c>
      <c r="M43" s="50">
        <f t="shared" si="4"/>
        <v>0</v>
      </c>
    </row>
    <row r="44" spans="1:13" s="17" customFormat="1" ht="15.75" x14ac:dyDescent="0.2">
      <c r="A44" s="18">
        <v>6</v>
      </c>
      <c r="B44" s="19" t="s">
        <v>53</v>
      </c>
      <c r="C44" s="99">
        <f>C23+C34+C38+C42+C43</f>
        <v>1878.7630000000001</v>
      </c>
      <c r="D44" s="100">
        <f t="shared" ref="D44:G44" si="18">D23+D34+D38+D42+D43</f>
        <v>207.58</v>
      </c>
      <c r="E44" s="99">
        <f>E23+E34+E38+E42+E43</f>
        <v>110.78599999999999</v>
      </c>
      <c r="F44" s="100">
        <f t="shared" ref="F44" si="19">F23+F34+F38+F42+F43</f>
        <v>207.58</v>
      </c>
      <c r="G44" s="99">
        <f t="shared" si="18"/>
        <v>9.016</v>
      </c>
      <c r="H44" s="101">
        <f>H23+H34+H38+H42+H43</f>
        <v>207.58</v>
      </c>
      <c r="K44" s="17">
        <f t="shared" si="3"/>
        <v>207.58199999999999</v>
      </c>
      <c r="M44" s="50">
        <f t="shared" si="4"/>
        <v>1998.5650000000003</v>
      </c>
    </row>
    <row r="45" spans="1:13" s="17" customFormat="1" ht="15.75" x14ac:dyDescent="0.25">
      <c r="A45" s="18">
        <v>7</v>
      </c>
      <c r="B45" s="19" t="s">
        <v>39</v>
      </c>
      <c r="C45" s="102">
        <v>0</v>
      </c>
      <c r="D45" s="89">
        <f>ROUND(C45/$C$52*1000,2)</f>
        <v>0</v>
      </c>
      <c r="E45" s="102">
        <v>0</v>
      </c>
      <c r="F45" s="89">
        <f>ROUND(E45/$C$52*1000,2)</f>
        <v>0</v>
      </c>
      <c r="G45" s="102">
        <v>0</v>
      </c>
      <c r="H45" s="91">
        <f>ROUND(G45/$G$52*1000,2)</f>
        <v>0</v>
      </c>
      <c r="K45" s="17">
        <f t="shared" si="3"/>
        <v>0</v>
      </c>
      <c r="M45" s="50">
        <f t="shared" si="4"/>
        <v>0</v>
      </c>
    </row>
    <row r="46" spans="1:13" s="17" customFormat="1" ht="15.75" x14ac:dyDescent="0.25">
      <c r="A46" s="18">
        <v>8</v>
      </c>
      <c r="B46" s="19" t="s">
        <v>54</v>
      </c>
      <c r="C46" s="102">
        <f>SUM(C47:C51)</f>
        <v>22.17</v>
      </c>
      <c r="D46" s="89">
        <f>SUM(D47:D51)</f>
        <v>2.4500000000000002</v>
      </c>
      <c r="E46" s="102">
        <f>SUM(E47:E51)</f>
        <v>1.3070000000000002</v>
      </c>
      <c r="F46" s="89">
        <f>SUM(F47:F51)</f>
        <v>2.4500000000000002</v>
      </c>
      <c r="G46" s="102">
        <f t="shared" ref="G46" si="20">SUM(G47:G51)</f>
        <v>0.106</v>
      </c>
      <c r="H46" s="91">
        <f>SUM(H47:H51)</f>
        <v>2.4499999999999997</v>
      </c>
      <c r="K46" s="17">
        <f t="shared" si="3"/>
        <v>2.4500000000000002</v>
      </c>
      <c r="M46" s="50">
        <f t="shared" si="4"/>
        <v>23.583000000000002</v>
      </c>
    </row>
    <row r="47" spans="1:13" ht="15.75" x14ac:dyDescent="0.25">
      <c r="A47" s="14" t="s">
        <v>40</v>
      </c>
      <c r="B47" s="15" t="s">
        <v>41</v>
      </c>
      <c r="C47" s="103">
        <v>3.3820000000000001</v>
      </c>
      <c r="D47" s="97">
        <f>ROUND(C47/$C$52*1000,2)</f>
        <v>0.37</v>
      </c>
      <c r="E47" s="103">
        <v>0.19900000000000001</v>
      </c>
      <c r="F47" s="97">
        <f>ROUND(E47/$E$52*1000,2)</f>
        <v>0.37</v>
      </c>
      <c r="G47" s="103">
        <v>1.6E-2</v>
      </c>
      <c r="H47" s="98">
        <f>ROUND(G47/$G$52*1000,2)</f>
        <v>0.37</v>
      </c>
      <c r="K47" s="17">
        <f t="shared" si="3"/>
        <v>0.374</v>
      </c>
      <c r="M47" s="50">
        <f t="shared" si="4"/>
        <v>3.597</v>
      </c>
    </row>
    <row r="48" spans="1:13" ht="15.75" x14ac:dyDescent="0.25">
      <c r="A48" s="14" t="s">
        <v>42</v>
      </c>
      <c r="B48" s="15" t="s">
        <v>43</v>
      </c>
      <c r="C48" s="103">
        <v>0</v>
      </c>
      <c r="D48" s="97">
        <f t="shared" ref="D48:D51" si="21">ROUND(C48/$C$52*1000,2)</f>
        <v>0</v>
      </c>
      <c r="E48" s="103">
        <v>0</v>
      </c>
      <c r="F48" s="97">
        <f t="shared" ref="F48:F51" si="22">ROUND(E48/$E$52*1000,2)</f>
        <v>0</v>
      </c>
      <c r="G48" s="103">
        <v>0</v>
      </c>
      <c r="H48" s="98">
        <f t="shared" ref="H48:H50" si="23">ROUND(G48/$G$52*1000,2)</f>
        <v>0</v>
      </c>
      <c r="K48" s="17">
        <f t="shared" si="3"/>
        <v>0</v>
      </c>
      <c r="M48" s="50">
        <f t="shared" si="4"/>
        <v>0</v>
      </c>
    </row>
    <row r="49" spans="1:13" ht="15.75" x14ac:dyDescent="0.25">
      <c r="A49" s="14" t="s">
        <v>57</v>
      </c>
      <c r="B49" s="15" t="s">
        <v>44</v>
      </c>
      <c r="C49" s="103">
        <v>0</v>
      </c>
      <c r="D49" s="97">
        <f t="shared" si="21"/>
        <v>0</v>
      </c>
      <c r="E49" s="103">
        <v>0</v>
      </c>
      <c r="F49" s="97">
        <f t="shared" si="22"/>
        <v>0</v>
      </c>
      <c r="G49" s="103">
        <v>0</v>
      </c>
      <c r="H49" s="98">
        <f t="shared" si="23"/>
        <v>0</v>
      </c>
      <c r="K49" s="17">
        <f t="shared" si="3"/>
        <v>0</v>
      </c>
      <c r="M49" s="50">
        <f t="shared" si="4"/>
        <v>0</v>
      </c>
    </row>
    <row r="50" spans="1:13" ht="15.75" x14ac:dyDescent="0.25">
      <c r="A50" s="14" t="s">
        <v>45</v>
      </c>
      <c r="B50" s="15" t="s">
        <v>46</v>
      </c>
      <c r="C50" s="103">
        <v>0</v>
      </c>
      <c r="D50" s="97">
        <f t="shared" si="21"/>
        <v>0</v>
      </c>
      <c r="E50" s="103">
        <v>0</v>
      </c>
      <c r="F50" s="97">
        <f t="shared" si="22"/>
        <v>0</v>
      </c>
      <c r="G50" s="103">
        <v>0</v>
      </c>
      <c r="H50" s="98">
        <f t="shared" si="23"/>
        <v>0</v>
      </c>
      <c r="K50" s="17">
        <f t="shared" si="3"/>
        <v>0</v>
      </c>
      <c r="M50" s="50">
        <f t="shared" si="4"/>
        <v>0</v>
      </c>
    </row>
    <row r="51" spans="1:13" ht="15.75" x14ac:dyDescent="0.25">
      <c r="A51" s="14" t="s">
        <v>47</v>
      </c>
      <c r="B51" s="51" t="s">
        <v>84</v>
      </c>
      <c r="C51" s="103">
        <v>18.788</v>
      </c>
      <c r="D51" s="97">
        <f t="shared" si="21"/>
        <v>2.08</v>
      </c>
      <c r="E51" s="103">
        <v>1.1080000000000001</v>
      </c>
      <c r="F51" s="97">
        <f t="shared" si="22"/>
        <v>2.08</v>
      </c>
      <c r="G51" s="103">
        <v>0.09</v>
      </c>
      <c r="H51" s="98">
        <f>ROUND(G51/$G$52*1000,2)+0.01</f>
        <v>2.0799999999999996</v>
      </c>
      <c r="K51" s="17">
        <f t="shared" si="3"/>
        <v>2.0760000000000001</v>
      </c>
      <c r="M51" s="50">
        <f t="shared" si="4"/>
        <v>19.986000000000001</v>
      </c>
    </row>
    <row r="52" spans="1:13" ht="35.25" customHeight="1" thickBot="1" x14ac:dyDescent="0.3">
      <c r="A52" s="104" t="s">
        <v>60</v>
      </c>
      <c r="B52" s="105" t="s">
        <v>137</v>
      </c>
      <c r="C52" s="106">
        <v>9050.7199999999993</v>
      </c>
      <c r="D52" s="107" t="s">
        <v>70</v>
      </c>
      <c r="E52" s="108">
        <v>533.70000000000005</v>
      </c>
      <c r="F52" s="107" t="s">
        <v>70</v>
      </c>
      <c r="G52" s="108">
        <v>43.43</v>
      </c>
      <c r="H52" s="109" t="s">
        <v>70</v>
      </c>
    </row>
    <row r="53" spans="1:13" ht="28.5" customHeight="1" x14ac:dyDescent="0.25">
      <c r="A53" s="173"/>
      <c r="B53" s="173"/>
      <c r="C53" s="110"/>
      <c r="D53" s="110"/>
      <c r="E53" s="110"/>
      <c r="F53" s="110"/>
      <c r="G53" s="110"/>
      <c r="H53" s="110"/>
    </row>
    <row r="54" spans="1:13" ht="38.25" customHeight="1" x14ac:dyDescent="0.25">
      <c r="A54" s="158" t="s">
        <v>147</v>
      </c>
      <c r="B54" s="158"/>
      <c r="C54" s="82"/>
      <c r="D54" s="82"/>
      <c r="E54" s="82"/>
      <c r="F54" s="82"/>
      <c r="G54" s="159" t="s">
        <v>151</v>
      </c>
      <c r="H54" s="159"/>
    </row>
    <row r="55" spans="1:13" ht="27" hidden="1" customHeight="1" x14ac:dyDescent="0.25">
      <c r="A55" s="72"/>
      <c r="B55" s="72"/>
      <c r="C55" s="72"/>
      <c r="D55" s="72"/>
      <c r="E55" s="72"/>
      <c r="F55" s="72"/>
      <c r="G55" s="72"/>
      <c r="H55" s="72"/>
    </row>
    <row r="56" spans="1:13" ht="15" hidden="1" customHeight="1" x14ac:dyDescent="0.25">
      <c r="A56" s="153"/>
      <c r="B56" s="153"/>
      <c r="C56" s="27"/>
      <c r="D56" s="27"/>
      <c r="E56" s="27"/>
      <c r="F56" s="27"/>
      <c r="G56" s="27"/>
      <c r="H56" s="27"/>
      <c r="I56" s="1"/>
    </row>
    <row r="57" spans="1:13" ht="15.75" hidden="1" customHeight="1" x14ac:dyDescent="0.25">
      <c r="A57" s="172" t="s">
        <v>144</v>
      </c>
      <c r="B57" s="172"/>
      <c r="C57" s="27"/>
      <c r="D57" s="27"/>
      <c r="E57" s="27"/>
      <c r="F57" s="27"/>
      <c r="G57" s="5" t="s">
        <v>145</v>
      </c>
      <c r="H57" s="27"/>
    </row>
    <row r="58" spans="1:13" hidden="1" x14ac:dyDescent="0.25"/>
    <row r="59" spans="1:13" ht="28.5" hidden="1" customHeight="1" x14ac:dyDescent="0.25">
      <c r="A59" s="152" t="s">
        <v>138</v>
      </c>
      <c r="B59" s="152"/>
      <c r="C59" s="74"/>
      <c r="G59" s="75" t="s">
        <v>133</v>
      </c>
    </row>
    <row r="60" spans="1:13" hidden="1" x14ac:dyDescent="0.25"/>
    <row r="61" spans="1:13" hidden="1" x14ac:dyDescent="0.25"/>
  </sheetData>
  <mergeCells count="23">
    <mergeCell ref="A13:H13"/>
    <mergeCell ref="A14:H14"/>
    <mergeCell ref="A15:H15"/>
    <mergeCell ref="A17:A19"/>
    <mergeCell ref="B17:B19"/>
    <mergeCell ref="C17:D17"/>
    <mergeCell ref="G17:H17"/>
    <mergeCell ref="E17:F17"/>
    <mergeCell ref="A59:B59"/>
    <mergeCell ref="B22:H22"/>
    <mergeCell ref="A53:B53"/>
    <mergeCell ref="A56:B56"/>
    <mergeCell ref="A57:B57"/>
    <mergeCell ref="A54:B54"/>
    <mergeCell ref="G54:H54"/>
    <mergeCell ref="F8:H8"/>
    <mergeCell ref="F9:H9"/>
    <mergeCell ref="F10:H10"/>
    <mergeCell ref="F2:H2"/>
    <mergeCell ref="F3:H3"/>
    <mergeCell ref="F4:H4"/>
    <mergeCell ref="F5:H5"/>
    <mergeCell ref="F6:H6"/>
  </mergeCells>
  <printOptions horizontalCentered="1"/>
  <pageMargins left="0.43307086614173229" right="3.937007874015748E-2" top="0.94488188976377963" bottom="0.15748031496062992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view="pageBreakPreview" zoomScale="90" zoomScaleNormal="100" zoomScaleSheetLayoutView="90" workbookViewId="0">
      <selection activeCell="E10" sqref="E10"/>
    </sheetView>
  </sheetViews>
  <sheetFormatPr defaultColWidth="9.140625" defaultRowHeight="15" x14ac:dyDescent="0.25"/>
  <cols>
    <col min="1" max="1" width="7" style="7" customWidth="1"/>
    <col min="2" max="2" width="56.7109375" style="7" customWidth="1"/>
    <col min="3" max="3" width="17.140625" style="7" customWidth="1"/>
    <col min="4" max="4" width="16" style="7" customWidth="1"/>
    <col min="5" max="5" width="18.140625" style="7" customWidth="1"/>
    <col min="6" max="6" width="15.28515625" style="7" customWidth="1"/>
    <col min="7" max="7" width="17.85546875" style="7" customWidth="1"/>
    <col min="8" max="8" width="14.5703125" style="7" customWidth="1"/>
    <col min="9" max="9" width="16.5703125" style="7" hidden="1" customWidth="1"/>
    <col min="10" max="10" width="16.140625" style="7" hidden="1" customWidth="1"/>
    <col min="11" max="18" width="0" style="7" hidden="1" customWidth="1"/>
    <col min="19" max="16384" width="9.140625" style="7"/>
  </cols>
  <sheetData>
    <row r="1" spans="1:8" s="1" customFormat="1" ht="15.75" x14ac:dyDescent="0.25">
      <c r="F1" s="2" t="s">
        <v>80</v>
      </c>
    </row>
    <row r="2" spans="1:8" s="1" customFormat="1" ht="15.75" x14ac:dyDescent="0.25">
      <c r="F2" s="3" t="s">
        <v>139</v>
      </c>
    </row>
    <row r="3" spans="1:8" s="1" customFormat="1" ht="15.75" x14ac:dyDescent="0.25">
      <c r="F3" s="3" t="s">
        <v>142</v>
      </c>
    </row>
    <row r="4" spans="1:8" s="1" customFormat="1" ht="15.75" x14ac:dyDescent="0.25">
      <c r="F4" s="3" t="s">
        <v>140</v>
      </c>
    </row>
    <row r="5" spans="1:8" s="1" customFormat="1" ht="15.75" x14ac:dyDescent="0.25">
      <c r="F5" s="3" t="s">
        <v>141</v>
      </c>
    </row>
    <row r="6" spans="1:8" s="1" customFormat="1" ht="15.75" x14ac:dyDescent="0.25">
      <c r="F6" s="4" t="s">
        <v>154</v>
      </c>
      <c r="G6" s="5"/>
      <c r="H6" s="5"/>
    </row>
    <row r="7" spans="1:8" s="1" customFormat="1" ht="15.75" x14ac:dyDescent="0.25">
      <c r="F7" s="150" t="s">
        <v>148</v>
      </c>
      <c r="G7" s="150"/>
      <c r="H7" s="150"/>
    </row>
    <row r="8" spans="1:8" s="1" customFormat="1" ht="15.75" x14ac:dyDescent="0.25">
      <c r="F8" s="150" t="s">
        <v>149</v>
      </c>
      <c r="G8" s="150"/>
      <c r="H8" s="150"/>
    </row>
    <row r="9" spans="1:8" s="1" customFormat="1" ht="15.75" x14ac:dyDescent="0.25">
      <c r="F9" s="150" t="s">
        <v>141</v>
      </c>
      <c r="G9" s="150"/>
      <c r="H9" s="150"/>
    </row>
    <row r="10" spans="1:8" s="1" customFormat="1" ht="16.5" x14ac:dyDescent="0.25">
      <c r="F10" s="6" t="s">
        <v>156</v>
      </c>
    </row>
    <row r="11" spans="1:8" s="1" customFormat="1" ht="15.75" x14ac:dyDescent="0.25">
      <c r="F11" s="6"/>
    </row>
    <row r="12" spans="1:8" ht="16.5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8" customHeight="1" x14ac:dyDescent="0.25">
      <c r="A13" s="151" t="s">
        <v>100</v>
      </c>
      <c r="B13" s="151"/>
      <c r="C13" s="151"/>
      <c r="D13" s="151"/>
      <c r="E13" s="151"/>
      <c r="F13" s="151"/>
      <c r="G13" s="151"/>
      <c r="H13" s="151"/>
    </row>
    <row r="14" spans="1:8" ht="15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8.75" customHeight="1" thickBot="1" x14ac:dyDescent="0.3">
      <c r="H15" s="33" t="s">
        <v>73</v>
      </c>
    </row>
    <row r="16" spans="1:8" ht="99" customHeight="1" x14ac:dyDescent="0.25">
      <c r="A16" s="160" t="s">
        <v>0</v>
      </c>
      <c r="B16" s="162" t="s">
        <v>50</v>
      </c>
      <c r="C16" s="167" t="s">
        <v>131</v>
      </c>
      <c r="D16" s="169"/>
      <c r="E16" s="167" t="s">
        <v>152</v>
      </c>
      <c r="F16" s="168"/>
      <c r="G16" s="165" t="s">
        <v>129</v>
      </c>
      <c r="H16" s="166"/>
    </row>
    <row r="17" spans="1:10" ht="34.5" customHeight="1" x14ac:dyDescent="0.25">
      <c r="A17" s="161"/>
      <c r="B17" s="163"/>
      <c r="C17" s="34" t="s">
        <v>59</v>
      </c>
      <c r="D17" s="35" t="s">
        <v>95</v>
      </c>
      <c r="E17" s="35" t="s">
        <v>59</v>
      </c>
      <c r="F17" s="35" t="s">
        <v>95</v>
      </c>
      <c r="G17" s="35" t="s">
        <v>59</v>
      </c>
      <c r="H17" s="36" t="s">
        <v>95</v>
      </c>
    </row>
    <row r="18" spans="1:10" ht="17.2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7" t="s">
        <v>48</v>
      </c>
      <c r="G18" s="12" t="s">
        <v>74</v>
      </c>
      <c r="H18" s="10" t="s">
        <v>48</v>
      </c>
    </row>
    <row r="19" spans="1:10" ht="15.75" x14ac:dyDescent="0.25">
      <c r="A19" s="11">
        <v>1</v>
      </c>
      <c r="B19" s="12">
        <v>2</v>
      </c>
      <c r="C19" s="12">
        <v>3</v>
      </c>
      <c r="D19" s="12">
        <v>4</v>
      </c>
      <c r="E19" s="77">
        <v>5</v>
      </c>
      <c r="F19" s="77">
        <v>6</v>
      </c>
      <c r="G19" s="12">
        <v>7</v>
      </c>
      <c r="H19" s="40">
        <v>8</v>
      </c>
    </row>
    <row r="20" spans="1:10" ht="19.5" customHeight="1" x14ac:dyDescent="0.25">
      <c r="A20" s="11"/>
      <c r="B20" s="155" t="s">
        <v>101</v>
      </c>
      <c r="C20" s="156"/>
      <c r="D20" s="156"/>
      <c r="E20" s="156"/>
      <c r="F20" s="156"/>
      <c r="G20" s="156"/>
      <c r="H20" s="157"/>
    </row>
    <row r="21" spans="1:10" ht="15.75" x14ac:dyDescent="0.25">
      <c r="A21" s="41" t="s">
        <v>61</v>
      </c>
      <c r="B21" s="19" t="s">
        <v>68</v>
      </c>
      <c r="C21" s="12" t="s">
        <v>70</v>
      </c>
      <c r="D21" s="42">
        <f>SUM(D22:D24)</f>
        <v>2565.4900000000002</v>
      </c>
      <c r="E21" s="12" t="s">
        <v>70</v>
      </c>
      <c r="F21" s="42">
        <f>SUM(F22:F24)</f>
        <v>3648</v>
      </c>
      <c r="G21" s="12" t="s">
        <v>70</v>
      </c>
      <c r="H21" s="43">
        <f>SUM(H22:H24)</f>
        <v>3699.0600000000004</v>
      </c>
    </row>
    <row r="22" spans="1:10" ht="15.75" x14ac:dyDescent="0.25">
      <c r="A22" s="41" t="s">
        <v>65</v>
      </c>
      <c r="B22" s="19" t="s">
        <v>63</v>
      </c>
      <c r="C22" s="12" t="s">
        <v>70</v>
      </c>
      <c r="D22" s="44">
        <f>'Додаток 1'!D20</f>
        <v>1732.27</v>
      </c>
      <c r="E22" s="12" t="s">
        <v>70</v>
      </c>
      <c r="F22" s="44">
        <f>'Додаток 1'!F20</f>
        <v>2721.14</v>
      </c>
      <c r="G22" s="12" t="s">
        <v>70</v>
      </c>
      <c r="H22" s="45">
        <f>'Додаток 1'!H20</f>
        <v>2758.3</v>
      </c>
    </row>
    <row r="23" spans="1:10" ht="15.75" x14ac:dyDescent="0.25">
      <c r="A23" s="41" t="s">
        <v>66</v>
      </c>
      <c r="B23" s="19" t="s">
        <v>64</v>
      </c>
      <c r="C23" s="12" t="s">
        <v>70</v>
      </c>
      <c r="D23" s="44">
        <f>'Додаток 2'!D20</f>
        <v>797.17</v>
      </c>
      <c r="E23" s="12" t="s">
        <v>70</v>
      </c>
      <c r="F23" s="44">
        <f>'Додаток 2'!F20</f>
        <v>890.81000000000006</v>
      </c>
      <c r="G23" s="12" t="s">
        <v>70</v>
      </c>
      <c r="H23" s="45">
        <f>'Додаток 2'!H20</f>
        <v>904.71</v>
      </c>
    </row>
    <row r="24" spans="1:10" ht="15.75" x14ac:dyDescent="0.25">
      <c r="A24" s="41" t="s">
        <v>67</v>
      </c>
      <c r="B24" s="19" t="s">
        <v>69</v>
      </c>
      <c r="C24" s="12" t="s">
        <v>70</v>
      </c>
      <c r="D24" s="44">
        <f>'Додаток 3 (без ІТП)'!D21</f>
        <v>36.049999999999997</v>
      </c>
      <c r="E24" s="12" t="s">
        <v>70</v>
      </c>
      <c r="F24" s="44">
        <f>'Додаток 3 (без ІТП)'!F21</f>
        <v>36.049999999999997</v>
      </c>
      <c r="G24" s="12" t="s">
        <v>70</v>
      </c>
      <c r="H24" s="45">
        <f>'Додаток 3 (без ІТП)'!H21</f>
        <v>36.049999999999997</v>
      </c>
    </row>
    <row r="25" spans="1:10" ht="22.5" customHeight="1" x14ac:dyDescent="0.25">
      <c r="A25" s="41" t="s">
        <v>150</v>
      </c>
      <c r="B25" s="155" t="s">
        <v>75</v>
      </c>
      <c r="C25" s="156"/>
      <c r="D25" s="156"/>
      <c r="E25" s="156"/>
      <c r="F25" s="156"/>
      <c r="G25" s="156"/>
      <c r="H25" s="157"/>
    </row>
    <row r="26" spans="1:10" s="17" customFormat="1" ht="15.75" x14ac:dyDescent="0.2">
      <c r="A26" s="41">
        <v>1</v>
      </c>
      <c r="B26" s="46" t="s">
        <v>1</v>
      </c>
      <c r="C26" s="47">
        <f t="shared" ref="C26:H26" si="0">C27+C33+C34+C38</f>
        <v>1088160.9400000002</v>
      </c>
      <c r="D26" s="48">
        <f t="shared" si="0"/>
        <v>2350.8900000000003</v>
      </c>
      <c r="E26" s="47">
        <f t="shared" ref="E26:F26" si="1">E27+E33+E34+E38</f>
        <v>265570.777</v>
      </c>
      <c r="F26" s="48">
        <f t="shared" si="1"/>
        <v>3419.1</v>
      </c>
      <c r="G26" s="47">
        <f t="shared" si="0"/>
        <v>69034.447</v>
      </c>
      <c r="H26" s="49">
        <f t="shared" si="0"/>
        <v>3469.91</v>
      </c>
      <c r="J26" s="50">
        <f>C26+E26+G26</f>
        <v>1422766.1640000001</v>
      </c>
    </row>
    <row r="27" spans="1:10" s="17" customFormat="1" ht="15.75" x14ac:dyDescent="0.2">
      <c r="A27" s="18" t="s">
        <v>2</v>
      </c>
      <c r="B27" s="46" t="s">
        <v>3</v>
      </c>
      <c r="C27" s="47">
        <f t="shared" ref="C27:H27" si="2">SUM(C28:C32)</f>
        <v>746990.1540000001</v>
      </c>
      <c r="D27" s="48">
        <f t="shared" si="2"/>
        <v>1617.39</v>
      </c>
      <c r="E27" s="47">
        <f t="shared" ref="E27:F27" si="3">SUM(E28:E32)</f>
        <v>208221.52699999997</v>
      </c>
      <c r="F27" s="48">
        <f t="shared" si="3"/>
        <v>2678.1</v>
      </c>
      <c r="G27" s="47">
        <f t="shared" si="2"/>
        <v>54378.243999999999</v>
      </c>
      <c r="H27" s="49">
        <f t="shared" si="2"/>
        <v>2730.52</v>
      </c>
      <c r="J27" s="50">
        <f t="shared" ref="J27:J59" si="4">C27+E27+G27</f>
        <v>1009589.925</v>
      </c>
    </row>
    <row r="28" spans="1:10" ht="15.75" x14ac:dyDescent="0.25">
      <c r="A28" s="14" t="s">
        <v>4</v>
      </c>
      <c r="B28" s="51" t="s">
        <v>5</v>
      </c>
      <c r="C28" s="52">
        <f>'Додаток 1'!C24</f>
        <v>480180.19699999999</v>
      </c>
      <c r="D28" s="53">
        <f>'Додаток 1'!D24</f>
        <v>996.63</v>
      </c>
      <c r="E28" s="52">
        <f>'Додаток 1'!E24</f>
        <v>156793.58799999999</v>
      </c>
      <c r="F28" s="53">
        <f>'Додаток 1'!F24</f>
        <v>1963.76</v>
      </c>
      <c r="G28" s="52">
        <f>'Додаток 1'!G24</f>
        <v>40986.129999999997</v>
      </c>
      <c r="H28" s="54">
        <f>'Додаток 1'!H24</f>
        <v>2002.67</v>
      </c>
      <c r="J28" s="50">
        <f t="shared" si="4"/>
        <v>677959.91499999992</v>
      </c>
    </row>
    <row r="29" spans="1:10" ht="15.75" x14ac:dyDescent="0.25">
      <c r="A29" s="14" t="s">
        <v>6</v>
      </c>
      <c r="B29" s="51" t="s">
        <v>7</v>
      </c>
      <c r="C29" s="52">
        <f>'Додаток 1'!C25+'Додаток 2'!C24</f>
        <v>135802.57800000001</v>
      </c>
      <c r="D29" s="53">
        <f>'Додаток 1'!D25+'Додаток 2'!D24</f>
        <v>313.65000000000003</v>
      </c>
      <c r="E29" s="52">
        <f>'Додаток 1'!E25+'Додаток 2'!E24</f>
        <v>22826.076999999997</v>
      </c>
      <c r="F29" s="53">
        <f>'Додаток 1'!F25+'Додаток 2'!F24</f>
        <v>314.41000000000003</v>
      </c>
      <c r="G29" s="52">
        <f>'Додаток 1'!G25+'Додаток 2'!G24</f>
        <v>5833.2830000000004</v>
      </c>
      <c r="H29" s="54">
        <f>'Додаток 1'!H25+'Додаток 2'!H24</f>
        <v>314.25</v>
      </c>
      <c r="J29" s="50">
        <f t="shared" si="4"/>
        <v>164461.93799999999</v>
      </c>
    </row>
    <row r="30" spans="1:10" ht="15.75" x14ac:dyDescent="0.25">
      <c r="A30" s="14" t="s">
        <v>8</v>
      </c>
      <c r="B30" s="51" t="s">
        <v>51</v>
      </c>
      <c r="C30" s="52">
        <v>0</v>
      </c>
      <c r="D30" s="55">
        <v>0</v>
      </c>
      <c r="E30" s="52">
        <f>'Додаток 1'!E26+'Додаток 2'!E25</f>
        <v>0</v>
      </c>
      <c r="F30" s="53">
        <f>'Додаток 1'!F26+'Додаток 2'!F25</f>
        <v>0</v>
      </c>
      <c r="G30" s="52">
        <v>0</v>
      </c>
      <c r="H30" s="56">
        <v>0</v>
      </c>
      <c r="J30" s="50">
        <f t="shared" si="4"/>
        <v>0</v>
      </c>
    </row>
    <row r="31" spans="1:10" ht="15.75" x14ac:dyDescent="0.25">
      <c r="A31" s="14" t="s">
        <v>9</v>
      </c>
      <c r="B31" s="51" t="s">
        <v>10</v>
      </c>
      <c r="C31" s="52">
        <f>'Додаток 1'!C27+'Додаток 2'!C26</f>
        <v>5219.1550000000007</v>
      </c>
      <c r="D31" s="53">
        <f>'Додаток 1'!D27+'Додаток 2'!D26</f>
        <v>11.65</v>
      </c>
      <c r="E31" s="52">
        <f>'Додаток 1'!E27+'Додаток 2'!E26</f>
        <v>877.25</v>
      </c>
      <c r="F31" s="53">
        <f>'Додаток 1'!F27+'Додаток 2'!F26</f>
        <v>11.72</v>
      </c>
      <c r="G31" s="52">
        <f>'Додаток 1'!G27+'Додаток 2'!G26</f>
        <v>224.185</v>
      </c>
      <c r="H31" s="54">
        <f>'Додаток 1'!H27+'Додаток 2'!H26</f>
        <v>11.7</v>
      </c>
      <c r="J31" s="50">
        <f t="shared" si="4"/>
        <v>6320.5900000000011</v>
      </c>
    </row>
    <row r="32" spans="1:10" ht="15.75" x14ac:dyDescent="0.25">
      <c r="A32" s="14" t="s">
        <v>11</v>
      </c>
      <c r="B32" s="51" t="s">
        <v>72</v>
      </c>
      <c r="C32" s="52">
        <f>'Додаток 1'!C28+'Додаток 2'!C27</f>
        <v>125788.224</v>
      </c>
      <c r="D32" s="53">
        <f>'Додаток 1'!D28+'Додаток 2'!D27</f>
        <v>295.45999999999998</v>
      </c>
      <c r="E32" s="52">
        <f>'Додаток 1'!E28+'Додаток 2'!E27</f>
        <v>27724.611999999997</v>
      </c>
      <c r="F32" s="53">
        <f>'Додаток 1'!F28+'Додаток 2'!F27</f>
        <v>388.21</v>
      </c>
      <c r="G32" s="52">
        <f>'Додаток 1'!G28+'Додаток 2'!G27</f>
        <v>7334.6459999999997</v>
      </c>
      <c r="H32" s="54">
        <f>'Додаток 1'!H28+'Додаток 2'!H27</f>
        <v>401.90000000000003</v>
      </c>
      <c r="J32" s="50">
        <f t="shared" si="4"/>
        <v>160847.48200000002</v>
      </c>
    </row>
    <row r="33" spans="1:10" s="17" customFormat="1" ht="15.75" x14ac:dyDescent="0.2">
      <c r="A33" s="18" t="s">
        <v>12</v>
      </c>
      <c r="B33" s="46" t="s">
        <v>13</v>
      </c>
      <c r="C33" s="47">
        <f>'Додаток 1'!C29+'Додаток 2'!C29</f>
        <v>150948.83000000002</v>
      </c>
      <c r="D33" s="48">
        <f>'Додаток 1'!D29+'Додаток 2'!D29</f>
        <v>325.33000000000004</v>
      </c>
      <c r="E33" s="47">
        <f>'Додаток 1'!E29+'Додаток 2'!E29</f>
        <v>25371.902000000002</v>
      </c>
      <c r="F33" s="48">
        <f>'Додаток 1'!F29+'Додаток 2'!F29</f>
        <v>328.56</v>
      </c>
      <c r="G33" s="47">
        <f>'Додаток 1'!G29+'Додаток 2'!G29</f>
        <v>6483.8760000000002</v>
      </c>
      <c r="H33" s="49">
        <f>'Додаток 1'!H29+'Додаток 2'!H29</f>
        <v>327.87</v>
      </c>
      <c r="J33" s="50">
        <f t="shared" si="4"/>
        <v>182804.60800000001</v>
      </c>
    </row>
    <row r="34" spans="1:10" s="17" customFormat="1" ht="15.75" x14ac:dyDescent="0.2">
      <c r="A34" s="18" t="s">
        <v>14</v>
      </c>
      <c r="B34" s="46" t="s">
        <v>15</v>
      </c>
      <c r="C34" s="47">
        <f t="shared" ref="C34:H34" si="5">SUM(C35:C37)</f>
        <v>49104.723999999995</v>
      </c>
      <c r="D34" s="48">
        <f t="shared" si="5"/>
        <v>106.44999999999999</v>
      </c>
      <c r="E34" s="47">
        <f t="shared" si="5"/>
        <v>8253.6579999999994</v>
      </c>
      <c r="F34" s="48">
        <f t="shared" si="5"/>
        <v>107.44</v>
      </c>
      <c r="G34" s="47">
        <f t="shared" si="5"/>
        <v>2109.252</v>
      </c>
      <c r="H34" s="49">
        <f t="shared" si="5"/>
        <v>107.23</v>
      </c>
      <c r="J34" s="50">
        <f t="shared" si="4"/>
        <v>59467.633999999998</v>
      </c>
    </row>
    <row r="35" spans="1:10" ht="15.75" x14ac:dyDescent="0.25">
      <c r="A35" s="14" t="s">
        <v>16</v>
      </c>
      <c r="B35" s="51" t="s">
        <v>102</v>
      </c>
      <c r="C35" s="52">
        <f>'Додаток 1'!C31+'Додаток 2'!C31</f>
        <v>33208.743000000002</v>
      </c>
      <c r="D35" s="53">
        <f>'Додаток 1'!D31+'Додаток 2'!D31</f>
        <v>71.569999999999993</v>
      </c>
      <c r="E35" s="52">
        <f>'Додаток 1'!E31+'Додаток 2'!E31</f>
        <v>5581.8180000000002</v>
      </c>
      <c r="F35" s="53">
        <f>'Додаток 1'!F31+'Додаток 2'!F31</f>
        <v>72.28</v>
      </c>
      <c r="G35" s="52">
        <f>'Додаток 1'!G31+'Додаток 2'!G31</f>
        <v>1426.453</v>
      </c>
      <c r="H35" s="54">
        <f>'Додаток 1'!H31+'Додаток 2'!H31</f>
        <v>72.13</v>
      </c>
      <c r="J35" s="50">
        <f t="shared" si="4"/>
        <v>40217.014000000003</v>
      </c>
    </row>
    <row r="36" spans="1:10" ht="15.75" x14ac:dyDescent="0.25">
      <c r="A36" s="14" t="s">
        <v>18</v>
      </c>
      <c r="B36" s="51" t="s">
        <v>19</v>
      </c>
      <c r="C36" s="52">
        <f>'Додаток 1'!C32+'Додаток 2'!C32</f>
        <v>8876.1729999999989</v>
      </c>
      <c r="D36" s="53">
        <f>'Додаток 1'!D32+'Додаток 2'!D32</f>
        <v>20.05</v>
      </c>
      <c r="E36" s="52">
        <f>'Додаток 1'!E32+'Додаток 2'!E32</f>
        <v>1491.931</v>
      </c>
      <c r="F36" s="53">
        <f>'Додаток 1'!F32+'Додаток 2'!F32</f>
        <v>20.14</v>
      </c>
      <c r="G36" s="52">
        <f>'Додаток 1'!G32+'Додаток 2'!G32</f>
        <v>381.26900000000001</v>
      </c>
      <c r="H36" s="54">
        <f>'Додаток 1'!H32+'Додаток 2'!H32</f>
        <v>20.12</v>
      </c>
      <c r="J36" s="50">
        <f t="shared" si="4"/>
        <v>10749.373</v>
      </c>
    </row>
    <row r="37" spans="1:10" ht="15.75" x14ac:dyDescent="0.25">
      <c r="A37" s="14" t="s">
        <v>20</v>
      </c>
      <c r="B37" s="51" t="s">
        <v>21</v>
      </c>
      <c r="C37" s="52">
        <f>'Додаток 1'!C33+'Додаток 2'!C33</f>
        <v>7019.808</v>
      </c>
      <c r="D37" s="53">
        <f>'Додаток 1'!D33+'Додаток 2'!D33</f>
        <v>14.83</v>
      </c>
      <c r="E37" s="52">
        <f>'Додаток 1'!E33+'Додаток 2'!E33</f>
        <v>1179.9090000000001</v>
      </c>
      <c r="F37" s="53">
        <f>'Додаток 1'!F33+'Додаток 2'!F33</f>
        <v>15.02</v>
      </c>
      <c r="G37" s="52">
        <f>'Додаток 1'!G33+'Додаток 2'!G33</f>
        <v>301.52999999999997</v>
      </c>
      <c r="H37" s="54">
        <f>'Додаток 1'!H33+'Додаток 2'!H33</f>
        <v>14.98</v>
      </c>
      <c r="J37" s="50">
        <f t="shared" si="4"/>
        <v>8501.2470000000012</v>
      </c>
    </row>
    <row r="38" spans="1:10" s="17" customFormat="1" ht="15.75" x14ac:dyDescent="0.2">
      <c r="A38" s="18" t="s">
        <v>22</v>
      </c>
      <c r="B38" s="46" t="s">
        <v>23</v>
      </c>
      <c r="C38" s="47">
        <f t="shared" ref="C38:H38" si="6">SUM(C39:C41)</f>
        <v>141117.23200000002</v>
      </c>
      <c r="D38" s="48">
        <f>SUM(D39:D41)</f>
        <v>301.72000000000003</v>
      </c>
      <c r="E38" s="47">
        <f t="shared" ref="E38:F38" si="7">SUM(E39:E41)</f>
        <v>23723.690000000002</v>
      </c>
      <c r="F38" s="48">
        <f t="shared" si="7"/>
        <v>305</v>
      </c>
      <c r="G38" s="47">
        <f t="shared" si="6"/>
        <v>6063.0750000000007</v>
      </c>
      <c r="H38" s="49">
        <f t="shared" si="6"/>
        <v>304.28999999999996</v>
      </c>
      <c r="J38" s="50">
        <f t="shared" si="4"/>
        <v>170903.99700000003</v>
      </c>
    </row>
    <row r="39" spans="1:10" ht="15.75" x14ac:dyDescent="0.25">
      <c r="A39" s="14" t="s">
        <v>24</v>
      </c>
      <c r="B39" s="51" t="s">
        <v>25</v>
      </c>
      <c r="C39" s="52">
        <f>'Додаток 1'!C35+'Додаток 2'!C35+'Додаток 3 (без ІТП)'!C31</f>
        <v>80852.10100000001</v>
      </c>
      <c r="D39" s="53">
        <f>'Додаток 1'!D35+'Додаток 2'!D35+'Додаток 3 (без ІТП)'!D31</f>
        <v>172.87</v>
      </c>
      <c r="E39" s="52">
        <f>'Додаток 1'!E35+'Додаток 2'!E35+'Додаток 3 (без ІТП)'!E31</f>
        <v>13592.316999999999</v>
      </c>
      <c r="F39" s="53">
        <f>'Додаток 1'!F35+'Додаток 2'!F35+'Додаток 3 (без ІТП)'!F31</f>
        <v>174.75</v>
      </c>
      <c r="G39" s="52">
        <f>'Додаток 1'!G35+'Додаток 2'!G35+'Додаток 3 (без ІТП)'!G31</f>
        <v>3473.7950000000001</v>
      </c>
      <c r="H39" s="54">
        <f>'Додаток 1'!H35+'Додаток 2'!H35+'Додаток 3 (без ІТП)'!H31</f>
        <v>174.35</v>
      </c>
      <c r="J39" s="50">
        <f t="shared" si="4"/>
        <v>97918.213000000003</v>
      </c>
    </row>
    <row r="40" spans="1:10" ht="15.75" x14ac:dyDescent="0.25">
      <c r="A40" s="14" t="s">
        <v>26</v>
      </c>
      <c r="B40" s="51" t="s">
        <v>102</v>
      </c>
      <c r="C40" s="52">
        <f>'Додаток 1'!C36+'Додаток 2'!C36+'Додаток 3 (без ІТП)'!C32</f>
        <v>17787.462</v>
      </c>
      <c r="D40" s="53">
        <f>'Додаток 1'!D36+'Додаток 2'!D36+'Додаток 3 (без ІТП)'!D32</f>
        <v>38.029999999999994</v>
      </c>
      <c r="E40" s="52">
        <f>'Додаток 1'!E36+'Додаток 2'!E36+'Додаток 3 (без ІТП)'!E32</f>
        <v>2990.3110000000001</v>
      </c>
      <c r="F40" s="53">
        <f>'Додаток 1'!F36+'Додаток 2'!F36+'Додаток 3 (без ІТП)'!F32</f>
        <v>38.44</v>
      </c>
      <c r="G40" s="52">
        <f>'Додаток 1'!G36+'Додаток 2'!G36+'Додаток 3 (без ІТП)'!G32</f>
        <v>764.23400000000004</v>
      </c>
      <c r="H40" s="54">
        <f>'Додаток 1'!H36+'Додаток 2'!H36+'Додаток 3 (без ІТП)'!H32</f>
        <v>38.349999999999994</v>
      </c>
      <c r="J40" s="50">
        <f t="shared" si="4"/>
        <v>21542.007000000001</v>
      </c>
    </row>
    <row r="41" spans="1:10" ht="15.75" x14ac:dyDescent="0.25">
      <c r="A41" s="14" t="s">
        <v>27</v>
      </c>
      <c r="B41" s="51" t="s">
        <v>28</v>
      </c>
      <c r="C41" s="52">
        <f>'Додаток 1'!C37+'Додаток 2'!C37+'Додаток 3 (без ІТП)'!C33</f>
        <v>42477.668999999994</v>
      </c>
      <c r="D41" s="53">
        <f>'Додаток 1'!D37+'Додаток 2'!D37+'Додаток 3 (без ІТП)'!D33</f>
        <v>90.82</v>
      </c>
      <c r="E41" s="52">
        <f>'Додаток 1'!E37+'Додаток 2'!E37+'Додаток 3 (без ІТП)'!E33</f>
        <v>7141.0619999999999</v>
      </c>
      <c r="F41" s="53">
        <f>'Додаток 1'!F37+'Додаток 2'!F37+'Додаток 3 (без ІТП)'!F33</f>
        <v>91.81</v>
      </c>
      <c r="G41" s="52">
        <f>'Додаток 1'!G37+'Додаток 2'!G37+'Додаток 3 (без ІТП)'!G33</f>
        <v>1825.046</v>
      </c>
      <c r="H41" s="54">
        <f>'Додаток 1'!H37+'Додаток 2'!H37+'Додаток 3 (без ІТП)'!H33</f>
        <v>91.59</v>
      </c>
      <c r="J41" s="50">
        <f t="shared" si="4"/>
        <v>51443.776999999995</v>
      </c>
    </row>
    <row r="42" spans="1:10" s="17" customFormat="1" ht="15.75" x14ac:dyDescent="0.2">
      <c r="A42" s="18">
        <v>2</v>
      </c>
      <c r="B42" s="46" t="s">
        <v>29</v>
      </c>
      <c r="C42" s="47">
        <f t="shared" ref="C42:H42" si="8">SUM(C43:C45)</f>
        <v>72619.34599999999</v>
      </c>
      <c r="D42" s="48">
        <f t="shared" si="8"/>
        <v>155.26999999999998</v>
      </c>
      <c r="E42" s="47">
        <f t="shared" ref="E42:F42" si="9">SUM(E43:E45)</f>
        <v>12208.281000000001</v>
      </c>
      <c r="F42" s="48">
        <f t="shared" si="9"/>
        <v>156.95999999999998</v>
      </c>
      <c r="G42" s="47">
        <f t="shared" si="8"/>
        <v>3120.0769999999998</v>
      </c>
      <c r="H42" s="49">
        <f t="shared" si="8"/>
        <v>156.6</v>
      </c>
      <c r="J42" s="50">
        <f t="shared" si="4"/>
        <v>87947.703999999998</v>
      </c>
    </row>
    <row r="43" spans="1:10" ht="15.75" x14ac:dyDescent="0.25">
      <c r="A43" s="14" t="s">
        <v>30</v>
      </c>
      <c r="B43" s="51" t="s">
        <v>25</v>
      </c>
      <c r="C43" s="52">
        <f>'Додаток 1'!C39+'Додаток 2'!C39+'Додаток 3 (без ІТП)'!C35</f>
        <v>52648.742999999995</v>
      </c>
      <c r="D43" s="53">
        <f>'Додаток 1'!D39+'Додаток 2'!D39+'Додаток 3 (без ІТП)'!D35</f>
        <v>112.57</v>
      </c>
      <c r="E43" s="52">
        <f>'Додаток 1'!E39+'Додаток 2'!E39+'Додаток 3 (без ІТП)'!E35</f>
        <v>8850.9560000000001</v>
      </c>
      <c r="F43" s="53">
        <f>'Додаток 1'!F39+'Додаток 2'!F39+'Додаток 3 (без ІТП)'!F35</f>
        <v>113.79999999999998</v>
      </c>
      <c r="G43" s="52">
        <f>'Додаток 1'!G39+'Додаток 2'!G39+'Додаток 3 (без ІТП)'!G35</f>
        <v>2262.0429999999997</v>
      </c>
      <c r="H43" s="54">
        <f>'Додаток 1'!H39+'Додаток 2'!H39+'Додаток 3 (без ІТП)'!H35</f>
        <v>113.53999999999999</v>
      </c>
      <c r="J43" s="50">
        <f t="shared" si="4"/>
        <v>63761.741999999991</v>
      </c>
    </row>
    <row r="44" spans="1:10" ht="15.75" x14ac:dyDescent="0.25">
      <c r="A44" s="14" t="s">
        <v>31</v>
      </c>
      <c r="B44" s="51" t="s">
        <v>102</v>
      </c>
      <c r="C44" s="52">
        <f>'Додаток 1'!C40+'Додаток 2'!C40+'Додаток 3 (без ІТП)'!C36</f>
        <v>11582.723999999998</v>
      </c>
      <c r="D44" s="53">
        <f>'Додаток 1'!D40+'Додаток 2'!D40+'Додаток 3 (без ІТП)'!D36</f>
        <v>24.76</v>
      </c>
      <c r="E44" s="52">
        <f>'Додаток 1'!E40+'Додаток 2'!E40+'Додаток 3 (без ІТП)'!E36</f>
        <v>1947.21</v>
      </c>
      <c r="F44" s="53">
        <f>'Додаток 1'!F40+'Додаток 2'!F40+'Додаток 3 (без ІТП)'!F36</f>
        <v>25.03</v>
      </c>
      <c r="G44" s="52">
        <f>'Додаток 1'!G40+'Додаток 2'!G40+'Додаток 3 (без ІТП)'!G36</f>
        <v>497.65</v>
      </c>
      <c r="H44" s="54">
        <f>'Додаток 1'!H40+'Додаток 2'!H40+'Додаток 3 (без ІТП)'!H36</f>
        <v>24.97</v>
      </c>
      <c r="J44" s="50">
        <f t="shared" si="4"/>
        <v>14027.583999999997</v>
      </c>
    </row>
    <row r="45" spans="1:10" ht="15.75" x14ac:dyDescent="0.25">
      <c r="A45" s="14" t="s">
        <v>32</v>
      </c>
      <c r="B45" s="51" t="s">
        <v>33</v>
      </c>
      <c r="C45" s="52">
        <f>'Додаток 1'!C41+'Додаток 2'!C41+'Додаток 3 (без ІТП)'!C37</f>
        <v>8387.8790000000008</v>
      </c>
      <c r="D45" s="53">
        <f>'Додаток 1'!D41+'Додаток 2'!D41+'Додаток 3 (без ІТП)'!D37</f>
        <v>17.940000000000001</v>
      </c>
      <c r="E45" s="52">
        <f>'Додаток 1'!E41+'Додаток 2'!E41+'Додаток 3 (без ІТП)'!E37</f>
        <v>1410.1149999999998</v>
      </c>
      <c r="F45" s="53">
        <f>'Додаток 1'!F41+'Додаток 2'!F41+'Додаток 3 (без ІТП)'!F37</f>
        <v>18.13</v>
      </c>
      <c r="G45" s="52">
        <f>'Додаток 1'!G41+'Додаток 2'!G41+'Додаток 3 (без ІТП)'!G37</f>
        <v>360.38400000000001</v>
      </c>
      <c r="H45" s="54">
        <f>'Додаток 1'!H41+'Додаток 2'!H41+'Додаток 3 (без ІТП)'!H37</f>
        <v>18.09</v>
      </c>
      <c r="J45" s="50">
        <f t="shared" si="4"/>
        <v>10158.378000000001</v>
      </c>
    </row>
    <row r="46" spans="1:10" s="17" customFormat="1" ht="15.75" x14ac:dyDescent="0.2">
      <c r="A46" s="41">
        <v>3</v>
      </c>
      <c r="B46" s="46" t="s">
        <v>34</v>
      </c>
      <c r="C46" s="47">
        <f t="shared" ref="C46:H46" si="10">SUM(C47:C49)</f>
        <v>12013.803999999998</v>
      </c>
      <c r="D46" s="48">
        <f t="shared" si="10"/>
        <v>29.01</v>
      </c>
      <c r="E46" s="47">
        <f t="shared" ref="E46:F46" si="11">SUM(E47:E49)</f>
        <v>2047.9690000000001</v>
      </c>
      <c r="F46" s="48">
        <f t="shared" si="11"/>
        <v>29.01</v>
      </c>
      <c r="G46" s="47">
        <f t="shared" si="10"/>
        <v>526.06299999999999</v>
      </c>
      <c r="H46" s="49">
        <f t="shared" si="10"/>
        <v>29.01</v>
      </c>
      <c r="J46" s="50">
        <f t="shared" si="4"/>
        <v>14587.835999999998</v>
      </c>
    </row>
    <row r="47" spans="1:10" ht="15.75" x14ac:dyDescent="0.25">
      <c r="A47" s="14" t="s">
        <v>35</v>
      </c>
      <c r="B47" s="51" t="s">
        <v>25</v>
      </c>
      <c r="C47" s="52">
        <f>'Додаток 1'!C43+'Додаток 2'!C43+'Додаток 3 (без ІТП)'!C39</f>
        <v>9588.1769999999997</v>
      </c>
      <c r="D47" s="53">
        <f>'Додаток 1'!D43+'Додаток 2'!D43+'Додаток 3 (без ІТП)'!D39</f>
        <v>23.16</v>
      </c>
      <c r="E47" s="52">
        <f>'Додаток 1'!E43+'Додаток 2'!E43+'Додаток 3 (без ІТП)'!E39</f>
        <v>1634.4780000000001</v>
      </c>
      <c r="F47" s="53">
        <f>'Додаток 1'!F43+'Додаток 2'!F43+'Додаток 3 (без ІТП)'!F39</f>
        <v>23.16</v>
      </c>
      <c r="G47" s="52">
        <f>'Додаток 1'!G43+'Додаток 2'!G43+'Додаток 3 (без ІТП)'!G39</f>
        <v>419.84899999999999</v>
      </c>
      <c r="H47" s="54">
        <f>'Додаток 1'!H43+'Додаток 2'!H43+'Додаток 3 (без ІТП)'!H39</f>
        <v>23.16</v>
      </c>
      <c r="J47" s="50">
        <f t="shared" si="4"/>
        <v>11642.503999999999</v>
      </c>
    </row>
    <row r="48" spans="1:10" ht="15.75" x14ac:dyDescent="0.25">
      <c r="A48" s="14" t="s">
        <v>36</v>
      </c>
      <c r="B48" s="51" t="s">
        <v>102</v>
      </c>
      <c r="C48" s="52">
        <f>'Додаток 1'!C44+'Додаток 2'!C44+'Додаток 3 (без ІТП)'!C40</f>
        <v>2109.3989999999999</v>
      </c>
      <c r="D48" s="53">
        <f>'Додаток 1'!D44+'Додаток 2'!D44+'Додаток 3 (без ІТП)'!D40</f>
        <v>5.09</v>
      </c>
      <c r="E48" s="52">
        <f>'Додаток 1'!E44+'Додаток 2'!E44+'Додаток 3 (без ІТП)'!E40</f>
        <v>359.58499999999998</v>
      </c>
      <c r="F48" s="53">
        <f>'Додаток 1'!F44+'Додаток 2'!F44+'Додаток 3 (без ІТП)'!F40</f>
        <v>5.09</v>
      </c>
      <c r="G48" s="52">
        <f>'Додаток 1'!G44+'Додаток 2'!G44+'Додаток 3 (без ІТП)'!G40</f>
        <v>92.367000000000004</v>
      </c>
      <c r="H48" s="54">
        <f>'Додаток 1'!H44+'Додаток 2'!H44+'Додаток 3 (без ІТП)'!H40</f>
        <v>5.09</v>
      </c>
      <c r="J48" s="50">
        <f t="shared" si="4"/>
        <v>2561.3510000000001</v>
      </c>
    </row>
    <row r="49" spans="1:10" ht="15.75" x14ac:dyDescent="0.25">
      <c r="A49" s="14" t="s">
        <v>37</v>
      </c>
      <c r="B49" s="51" t="s">
        <v>33</v>
      </c>
      <c r="C49" s="52">
        <f>'Додаток 1'!C45+'Додаток 2'!C45+'Додаток 3 (без ІТП)'!C41</f>
        <v>316.22800000000001</v>
      </c>
      <c r="D49" s="53">
        <f>'Додаток 1'!D45+'Додаток 2'!D45+'Додаток 3 (без ІТП)'!D41</f>
        <v>0.76</v>
      </c>
      <c r="E49" s="52">
        <f>'Додаток 1'!E45+'Додаток 2'!E45+'Додаток 3 (без ІТП)'!E41</f>
        <v>53.906000000000006</v>
      </c>
      <c r="F49" s="53">
        <f>'Додаток 1'!F45+'Додаток 2'!F45+'Додаток 3 (без ІТП)'!F41</f>
        <v>0.76</v>
      </c>
      <c r="G49" s="52">
        <f>'Додаток 1'!G45+'Додаток 2'!G45+'Додаток 3 (без ІТП)'!G41</f>
        <v>13.846999999999994</v>
      </c>
      <c r="H49" s="54">
        <f>'Додаток 1'!H45+'Додаток 2'!H45+'Додаток 3 (без ІТП)'!H41</f>
        <v>0.76</v>
      </c>
      <c r="J49" s="50">
        <f t="shared" si="4"/>
        <v>383.98099999999999</v>
      </c>
    </row>
    <row r="50" spans="1:10" s="17" customFormat="1" ht="15.75" x14ac:dyDescent="0.2">
      <c r="A50" s="41">
        <v>4</v>
      </c>
      <c r="B50" s="46" t="s">
        <v>52</v>
      </c>
      <c r="C50" s="47">
        <f>'Додаток 1'!C46+'Додаток 2'!C46+'Додаток 3 (без ІТП)'!C42</f>
        <v>183.14599999999999</v>
      </c>
      <c r="D50" s="48">
        <f>'Додаток 1'!D46+'Додаток 2'!D46+'Додаток 3 (без ІТП)'!D42</f>
        <v>0.4</v>
      </c>
      <c r="E50" s="47">
        <f>'Додаток 1'!E46+'Додаток 2'!E46+'Додаток 3 (без ІТП)'!E42</f>
        <v>30.79</v>
      </c>
      <c r="F50" s="48">
        <f>'Додаток 1'!F46+'Додаток 2'!F46+'Додаток 3 (без ІТП)'!F42</f>
        <v>0.4</v>
      </c>
      <c r="G50" s="47">
        <f>'Додаток 1'!G46+'Додаток 2'!G46+'Додаток 3 (без ІТП)'!G42</f>
        <v>7.8689999999999998</v>
      </c>
      <c r="H50" s="49">
        <f>'Додаток 1'!H46+'Додаток 2'!H46+'Додаток 3 (без ІТП)'!H42</f>
        <v>0.4</v>
      </c>
      <c r="J50" s="50">
        <f t="shared" si="4"/>
        <v>221.80499999999998</v>
      </c>
    </row>
    <row r="51" spans="1:10" s="17" customFormat="1" ht="15.75" x14ac:dyDescent="0.2">
      <c r="A51" s="41">
        <v>5</v>
      </c>
      <c r="B51" s="46" t="s">
        <v>38</v>
      </c>
      <c r="C51" s="47">
        <f>'Додаток 1'!C47+'Додаток 2'!C47+'Додаток 3 (без ІТП)'!C43</f>
        <v>0</v>
      </c>
      <c r="D51" s="48">
        <f>'Додаток 1'!D47+'Додаток 2'!D47+'Додаток 3 (без ІТП)'!D43</f>
        <v>0</v>
      </c>
      <c r="E51" s="52">
        <f>'Додаток 1'!E47+'Додаток 2'!E47+'Додаток 3 (без ІТП)'!E43</f>
        <v>0</v>
      </c>
      <c r="F51" s="53">
        <f>'Додаток 1'!F47+'Додаток 2'!F47+'Додаток 3 (без ІТП)'!F43</f>
        <v>0</v>
      </c>
      <c r="G51" s="47">
        <f>'Додаток 1'!G47+'Додаток 2'!G47+'Додаток 3 (без ІТП)'!G43</f>
        <v>0</v>
      </c>
      <c r="H51" s="49">
        <f>'Додаток 1'!H47+'Додаток 2'!H47+'Додаток 3 (без ІТП)'!H43</f>
        <v>0</v>
      </c>
      <c r="J51" s="50">
        <f t="shared" si="4"/>
        <v>0</v>
      </c>
    </row>
    <row r="52" spans="1:10" s="17" customFormat="1" ht="15.75" x14ac:dyDescent="0.2">
      <c r="A52" s="41">
        <v>6</v>
      </c>
      <c r="B52" s="46" t="s">
        <v>53</v>
      </c>
      <c r="C52" s="47">
        <f t="shared" ref="C52:H52" si="12">C26+C42+C46+C50+C51</f>
        <v>1172977.236</v>
      </c>
      <c r="D52" s="48">
        <f>D26+D42+D46+D50+D51</f>
        <v>2535.5700000000006</v>
      </c>
      <c r="E52" s="47">
        <f t="shared" ref="E52" si="13">E26+E42+E46+E50+E51</f>
        <v>279857.81699999998</v>
      </c>
      <c r="F52" s="48">
        <f>F26+F42+F46+F50+F51</f>
        <v>3605.4700000000003</v>
      </c>
      <c r="G52" s="47">
        <f t="shared" si="12"/>
        <v>72688.456000000006</v>
      </c>
      <c r="H52" s="49">
        <f t="shared" si="12"/>
        <v>3655.92</v>
      </c>
      <c r="J52" s="50">
        <f t="shared" si="4"/>
        <v>1525523.5090000001</v>
      </c>
    </row>
    <row r="53" spans="1:10" s="17" customFormat="1" ht="15.75" x14ac:dyDescent="0.25">
      <c r="A53" s="41">
        <v>7</v>
      </c>
      <c r="B53" s="46" t="s">
        <v>39</v>
      </c>
      <c r="C53" s="47">
        <v>0</v>
      </c>
      <c r="D53" s="78">
        <v>0</v>
      </c>
      <c r="E53" s="47">
        <v>0</v>
      </c>
      <c r="F53" s="78">
        <v>0</v>
      </c>
      <c r="G53" s="47">
        <v>0</v>
      </c>
      <c r="H53" s="79">
        <v>0</v>
      </c>
      <c r="J53" s="50">
        <f t="shared" si="4"/>
        <v>0</v>
      </c>
    </row>
    <row r="54" spans="1:10" s="17" customFormat="1" ht="15.75" x14ac:dyDescent="0.2">
      <c r="A54" s="41">
        <v>8</v>
      </c>
      <c r="B54" s="46" t="s">
        <v>54</v>
      </c>
      <c r="C54" s="47">
        <f t="shared" ref="C54:H54" si="14">SUM(C55:C59)</f>
        <v>13841.130999999998</v>
      </c>
      <c r="D54" s="48">
        <f t="shared" si="14"/>
        <v>29.919999999999998</v>
      </c>
      <c r="E54" s="47">
        <f t="shared" ref="E54:F54" si="15">SUM(E55:E59)</f>
        <v>3302.3240000000001</v>
      </c>
      <c r="F54" s="48">
        <f t="shared" si="15"/>
        <v>42.529999999999994</v>
      </c>
      <c r="G54" s="47">
        <f t="shared" si="14"/>
        <v>857.72500000000002</v>
      </c>
      <c r="H54" s="49">
        <f t="shared" si="14"/>
        <v>43.14</v>
      </c>
      <c r="J54" s="50">
        <f t="shared" si="4"/>
        <v>18001.179999999997</v>
      </c>
    </row>
    <row r="55" spans="1:10" ht="15.75" x14ac:dyDescent="0.25">
      <c r="A55" s="14" t="s">
        <v>40</v>
      </c>
      <c r="B55" s="51" t="s">
        <v>41</v>
      </c>
      <c r="C55" s="52">
        <f>'Додаток 1'!C51+'Додаток 2'!C51+'Додаток 3 (без ІТП)'!C47</f>
        <v>2111.3589999999999</v>
      </c>
      <c r="D55" s="53">
        <f>'Додаток 1'!D51+'Додаток 2'!D51+'Додаток 3 (без ІТП)'!D47</f>
        <v>4.5599999999999996</v>
      </c>
      <c r="E55" s="52">
        <f>'Додаток 1'!E51+'Додаток 2'!E51+'Додаток 3 (без ІТП)'!E47</f>
        <v>503.74499999999995</v>
      </c>
      <c r="F55" s="53">
        <f>'Додаток 1'!F51+'Додаток 2'!F51+'Додаток 3 (без ІТП)'!F47</f>
        <v>6.4799999999999995</v>
      </c>
      <c r="G55" s="52">
        <f>'Додаток 1'!G51+'Додаток 2'!G51+'Додаток 3 (без ІТП)'!G47</f>
        <v>130.84000000000003</v>
      </c>
      <c r="H55" s="54">
        <f>'Додаток 1'!H51+'Додаток 2'!H51+'Додаток 3 (без ІТП)'!H47</f>
        <v>6.58</v>
      </c>
      <c r="J55" s="50">
        <f t="shared" si="4"/>
        <v>2745.944</v>
      </c>
    </row>
    <row r="56" spans="1:10" ht="15.75" x14ac:dyDescent="0.25">
      <c r="A56" s="14" t="s">
        <v>42</v>
      </c>
      <c r="B56" s="51" t="s">
        <v>43</v>
      </c>
      <c r="C56" s="52">
        <f>'Додаток 1'!C52+'Додаток 2'!C52+'Додаток 3 (без ІТП)'!C48</f>
        <v>0</v>
      </c>
      <c r="D56" s="53">
        <f>'Додаток 1'!D52+'Додаток 2'!D52+'Додаток 3 (без ІТП)'!D48</f>
        <v>0</v>
      </c>
      <c r="E56" s="52">
        <f>'Додаток 1'!E52+'Додаток 2'!E52+'Додаток 3 (без ІТП)'!E48</f>
        <v>0</v>
      </c>
      <c r="F56" s="53">
        <f>'Додаток 1'!F52+'Додаток 2'!F52+'Додаток 3 (без ІТП)'!F48</f>
        <v>0</v>
      </c>
      <c r="G56" s="52">
        <f>'Додаток 1'!G52+'Додаток 2'!G52+'Додаток 3 (без ІТП)'!G48</f>
        <v>0</v>
      </c>
      <c r="H56" s="54">
        <f>'Додаток 1'!H52+'Додаток 2'!H52+'Додаток 3 (без ІТП)'!H48</f>
        <v>0</v>
      </c>
      <c r="J56" s="50">
        <f t="shared" si="4"/>
        <v>0</v>
      </c>
    </row>
    <row r="57" spans="1:10" ht="15.75" x14ac:dyDescent="0.25">
      <c r="A57" s="14" t="s">
        <v>57</v>
      </c>
      <c r="B57" s="51" t="s">
        <v>44</v>
      </c>
      <c r="C57" s="52">
        <f>'Додаток 1'!C53+'Додаток 2'!C53+'Додаток 3 (без ІТП)'!C49</f>
        <v>0</v>
      </c>
      <c r="D57" s="53">
        <f>'Додаток 1'!D53+'Додаток 2'!D53+'Додаток 3 (без ІТП)'!D49</f>
        <v>0</v>
      </c>
      <c r="E57" s="52">
        <f>'Додаток 1'!E53+'Додаток 2'!E53+'Додаток 3 (без ІТП)'!E49</f>
        <v>0</v>
      </c>
      <c r="F57" s="53">
        <f>'Додаток 1'!F53+'Додаток 2'!F53+'Додаток 3 (без ІТП)'!F49</f>
        <v>0</v>
      </c>
      <c r="G57" s="52">
        <f>'Додаток 1'!G53+'Додаток 2'!G53+'Додаток 3 (без ІТП)'!G49</f>
        <v>0</v>
      </c>
      <c r="H57" s="54">
        <f>'Додаток 1'!H53+'Додаток 2'!H53+'Додаток 3 (без ІТП)'!H49</f>
        <v>0</v>
      </c>
      <c r="J57" s="50">
        <f t="shared" si="4"/>
        <v>0</v>
      </c>
    </row>
    <row r="58" spans="1:10" ht="15.75" x14ac:dyDescent="0.25">
      <c r="A58" s="14" t="s">
        <v>45</v>
      </c>
      <c r="B58" s="51" t="s">
        <v>46</v>
      </c>
      <c r="C58" s="52">
        <f>'Додаток 1'!C54+'Додаток 2'!C54+'Додаток 3 (без ІТП)'!C50</f>
        <v>0</v>
      </c>
      <c r="D58" s="53">
        <f>'Додаток 1'!D54+'Додаток 2'!D54+'Додаток 3 (без ІТП)'!D50</f>
        <v>0</v>
      </c>
      <c r="E58" s="52">
        <f>'Додаток 1'!E54+'Додаток 2'!E54+'Додаток 3 (без ІТП)'!E50</f>
        <v>0</v>
      </c>
      <c r="F58" s="53">
        <f>'Додаток 1'!F54+'Додаток 2'!F54+'Додаток 3 (без ІТП)'!F50</f>
        <v>0</v>
      </c>
      <c r="G58" s="52">
        <f>'Додаток 1'!G54+'Додаток 2'!G54+'Додаток 3 (без ІТП)'!G50</f>
        <v>0</v>
      </c>
      <c r="H58" s="54">
        <f>'Додаток 1'!H54+'Додаток 2'!H54+'Додаток 3 (без ІТП)'!H50</f>
        <v>0</v>
      </c>
      <c r="J58" s="50">
        <f t="shared" si="4"/>
        <v>0</v>
      </c>
    </row>
    <row r="59" spans="1:10" ht="16.5" thickBot="1" x14ac:dyDescent="0.3">
      <c r="A59" s="57" t="s">
        <v>47</v>
      </c>
      <c r="B59" s="58" t="s">
        <v>84</v>
      </c>
      <c r="C59" s="59">
        <f>'Додаток 1'!C55+'Додаток 2'!C55+'Додаток 3 (без ІТП)'!C51</f>
        <v>11729.771999999997</v>
      </c>
      <c r="D59" s="60">
        <f>'Додаток 1'!D55+'Додаток 2'!D55+'Додаток 3 (без ІТП)'!D51</f>
        <v>25.36</v>
      </c>
      <c r="E59" s="52">
        <f>'Додаток 1'!E55+'Додаток 2'!E55+'Додаток 3 (без ІТП)'!E51</f>
        <v>2798.5790000000002</v>
      </c>
      <c r="F59" s="53">
        <f>'Додаток 1'!F55+'Додаток 2'!F55+'Додаток 3 (без ІТП)'!F51</f>
        <v>36.049999999999997</v>
      </c>
      <c r="G59" s="59">
        <f>'Додаток 1'!G55+'Додаток 2'!G55+'Додаток 3 (без ІТП)'!G51</f>
        <v>726.88499999999999</v>
      </c>
      <c r="H59" s="61">
        <f>'Додаток 1'!H55+'Додаток 2'!H55+'Додаток 3 (без ІТП)'!H51</f>
        <v>36.56</v>
      </c>
      <c r="J59" s="50">
        <f t="shared" si="4"/>
        <v>15255.235999999997</v>
      </c>
    </row>
    <row r="60" spans="1:10" s="17" customFormat="1" ht="20.25" customHeight="1" thickBot="1" x14ac:dyDescent="0.3">
      <c r="A60" s="67">
        <v>9</v>
      </c>
      <c r="B60" s="68" t="s">
        <v>71</v>
      </c>
      <c r="C60" s="83">
        <f>C52+C53+C54</f>
        <v>1186818.3670000001</v>
      </c>
      <c r="D60" s="84">
        <f t="shared" ref="D60:H60" si="16">D52+D53+D54</f>
        <v>2565.4900000000007</v>
      </c>
      <c r="E60" s="83">
        <f t="shared" ref="E60:F60" si="17">E52+E53+E54</f>
        <v>283160.141</v>
      </c>
      <c r="F60" s="84">
        <f t="shared" si="17"/>
        <v>3648.0000000000005</v>
      </c>
      <c r="G60" s="83">
        <f t="shared" si="16"/>
        <v>73546.181000000011</v>
      </c>
      <c r="H60" s="85">
        <f t="shared" si="16"/>
        <v>3699.06</v>
      </c>
      <c r="J60" s="50"/>
    </row>
    <row r="61" spans="1:10" ht="24.75" customHeight="1" x14ac:dyDescent="0.25">
      <c r="A61" s="86"/>
    </row>
    <row r="62" spans="1:10" ht="39.75" customHeight="1" x14ac:dyDescent="0.25">
      <c r="A62" s="158" t="s">
        <v>147</v>
      </c>
      <c r="B62" s="158"/>
      <c r="C62" s="82"/>
      <c r="D62" s="82"/>
      <c r="E62" s="82"/>
      <c r="F62" s="82"/>
      <c r="G62" s="159" t="s">
        <v>151</v>
      </c>
      <c r="H62" s="159"/>
    </row>
    <row r="63" spans="1:10" ht="15.75" hidden="1" customHeight="1" x14ac:dyDescent="0.25">
      <c r="A63" s="153"/>
      <c r="B63" s="153"/>
      <c r="C63" s="27"/>
      <c r="D63" s="27"/>
      <c r="E63" s="27"/>
      <c r="F63" s="27"/>
      <c r="G63" s="27"/>
      <c r="H63" s="27"/>
    </row>
    <row r="64" spans="1:10" ht="15.75" hidden="1" customHeight="1" x14ac:dyDescent="0.25">
      <c r="A64" s="172" t="s">
        <v>144</v>
      </c>
      <c r="B64" s="172"/>
      <c r="C64" s="27"/>
      <c r="D64" s="27"/>
      <c r="E64" s="27"/>
      <c r="F64" s="27"/>
      <c r="G64" s="5" t="s">
        <v>145</v>
      </c>
      <c r="H64" s="27"/>
      <c r="I64" s="1"/>
    </row>
    <row r="65" spans="1:7" hidden="1" x14ac:dyDescent="0.25"/>
    <row r="66" spans="1:7" ht="32.25" hidden="1" customHeight="1" x14ac:dyDescent="0.25">
      <c r="A66" s="152" t="s">
        <v>138</v>
      </c>
      <c r="B66" s="152"/>
      <c r="C66" s="74"/>
      <c r="G66" s="75" t="s">
        <v>133</v>
      </c>
    </row>
    <row r="67" spans="1:7" hidden="1" x14ac:dyDescent="0.25"/>
  </sheetData>
  <mergeCells count="18">
    <mergeCell ref="A62:B62"/>
    <mergeCell ref="G62:H62"/>
    <mergeCell ref="F7:H7"/>
    <mergeCell ref="F8:H8"/>
    <mergeCell ref="F9:H9"/>
    <mergeCell ref="A66:B66"/>
    <mergeCell ref="A64:B64"/>
    <mergeCell ref="A12:H12"/>
    <mergeCell ref="A13:H13"/>
    <mergeCell ref="A14:H14"/>
    <mergeCell ref="A63:B63"/>
    <mergeCell ref="B20:H20"/>
    <mergeCell ref="B25:H25"/>
    <mergeCell ref="C16:D16"/>
    <mergeCell ref="G16:H16"/>
    <mergeCell ref="A16:A18"/>
    <mergeCell ref="B16:B18"/>
    <mergeCell ref="E16:F16"/>
  </mergeCells>
  <printOptions horizontalCentered="1"/>
  <pageMargins left="0.11811023622047245" right="0" top="0.63" bottom="0.15748031496062992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8"/>
  <sheetViews>
    <sheetView view="pageBreakPreview" zoomScale="90" zoomScaleNormal="110" zoomScaleSheetLayoutView="90" workbookViewId="0">
      <selection activeCell="E10" sqref="E10"/>
    </sheetView>
  </sheetViews>
  <sheetFormatPr defaultColWidth="9.140625" defaultRowHeight="15" x14ac:dyDescent="0.25"/>
  <cols>
    <col min="1" max="1" width="7" style="7" customWidth="1"/>
    <col min="2" max="2" width="56.7109375" style="7" customWidth="1"/>
    <col min="3" max="3" width="19.5703125" style="7" customWidth="1"/>
    <col min="4" max="4" width="16.140625" style="7" customWidth="1"/>
    <col min="5" max="5" width="19.28515625" style="7" customWidth="1"/>
    <col min="6" max="6" width="16.7109375" style="7" customWidth="1"/>
    <col min="7" max="7" width="19.28515625" style="7" customWidth="1"/>
    <col min="8" max="8" width="16" style="7" customWidth="1"/>
    <col min="9" max="9" width="16.5703125" style="7" customWidth="1"/>
    <col min="10" max="10" width="16.140625" style="7" hidden="1" customWidth="1"/>
    <col min="11" max="13" width="0" style="7" hidden="1" customWidth="1"/>
    <col min="14" max="16384" width="9.140625" style="7"/>
  </cols>
  <sheetData>
    <row r="1" spans="1:8" s="1" customFormat="1" ht="15.75" x14ac:dyDescent="0.25">
      <c r="F1" s="2" t="s">
        <v>81</v>
      </c>
    </row>
    <row r="2" spans="1:8" s="1" customFormat="1" ht="15.75" x14ac:dyDescent="0.25">
      <c r="F2" s="3" t="s">
        <v>139</v>
      </c>
    </row>
    <row r="3" spans="1:8" s="1" customFormat="1" ht="15.75" x14ac:dyDescent="0.25">
      <c r="F3" s="3" t="s">
        <v>142</v>
      </c>
    </row>
    <row r="4" spans="1:8" s="1" customFormat="1" ht="15.75" x14ac:dyDescent="0.25">
      <c r="F4" s="3" t="s">
        <v>140</v>
      </c>
    </row>
    <row r="5" spans="1:8" s="1" customFormat="1" ht="15.75" x14ac:dyDescent="0.25">
      <c r="F5" s="3" t="s">
        <v>141</v>
      </c>
    </row>
    <row r="6" spans="1:8" s="1" customFormat="1" ht="15.75" x14ac:dyDescent="0.25">
      <c r="F6" s="4" t="s">
        <v>154</v>
      </c>
      <c r="G6" s="5"/>
      <c r="H6" s="5"/>
    </row>
    <row r="7" spans="1:8" s="1" customFormat="1" ht="15.75" x14ac:dyDescent="0.25">
      <c r="F7" s="150" t="s">
        <v>148</v>
      </c>
      <c r="G7" s="150"/>
      <c r="H7" s="150"/>
    </row>
    <row r="8" spans="1:8" s="1" customFormat="1" ht="15.75" x14ac:dyDescent="0.25">
      <c r="F8" s="150" t="s">
        <v>149</v>
      </c>
      <c r="G8" s="150"/>
      <c r="H8" s="150"/>
    </row>
    <row r="9" spans="1:8" s="1" customFormat="1" ht="15.75" x14ac:dyDescent="0.25">
      <c r="F9" s="150" t="s">
        <v>141</v>
      </c>
      <c r="G9" s="150"/>
      <c r="H9" s="150"/>
    </row>
    <row r="10" spans="1:8" s="1" customFormat="1" ht="16.5" x14ac:dyDescent="0.25">
      <c r="F10" s="6" t="s">
        <v>156</v>
      </c>
    </row>
    <row r="11" spans="1:8" x14ac:dyDescent="0.25">
      <c r="B11" s="76"/>
      <c r="C11" s="76"/>
      <c r="D11" s="76"/>
      <c r="E11" s="76"/>
      <c r="F11" s="76"/>
      <c r="G11" s="76"/>
      <c r="H11" s="76"/>
    </row>
    <row r="12" spans="1:8" ht="16.5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8" customHeight="1" x14ac:dyDescent="0.25">
      <c r="A13" s="151" t="s">
        <v>108</v>
      </c>
      <c r="B13" s="151"/>
      <c r="C13" s="151"/>
      <c r="D13" s="151"/>
      <c r="E13" s="151"/>
      <c r="F13" s="151"/>
      <c r="G13" s="151"/>
      <c r="H13" s="151"/>
    </row>
    <row r="14" spans="1:8" ht="15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8.75" customHeight="1" thickBot="1" x14ac:dyDescent="0.3">
      <c r="H15" s="33" t="s">
        <v>73</v>
      </c>
    </row>
    <row r="16" spans="1:8" ht="82.5" customHeight="1" x14ac:dyDescent="0.25">
      <c r="A16" s="160" t="s">
        <v>0</v>
      </c>
      <c r="B16" s="162" t="s">
        <v>50</v>
      </c>
      <c r="C16" s="167" t="s">
        <v>131</v>
      </c>
      <c r="D16" s="169"/>
      <c r="E16" s="167" t="s">
        <v>152</v>
      </c>
      <c r="F16" s="168"/>
      <c r="G16" s="165" t="s">
        <v>129</v>
      </c>
      <c r="H16" s="166"/>
    </row>
    <row r="17" spans="1:10" ht="25.5" customHeight="1" x14ac:dyDescent="0.25">
      <c r="A17" s="161"/>
      <c r="B17" s="163"/>
      <c r="C17" s="34" t="s">
        <v>59</v>
      </c>
      <c r="D17" s="35" t="s">
        <v>95</v>
      </c>
      <c r="E17" s="35" t="s">
        <v>59</v>
      </c>
      <c r="F17" s="34" t="s">
        <v>95</v>
      </c>
      <c r="G17" s="35" t="s">
        <v>59</v>
      </c>
      <c r="H17" s="36" t="s">
        <v>95</v>
      </c>
    </row>
    <row r="18" spans="1:10" ht="17.2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8" t="s">
        <v>48</v>
      </c>
      <c r="G18" s="12" t="s">
        <v>74</v>
      </c>
      <c r="H18" s="10" t="s">
        <v>48</v>
      </c>
    </row>
    <row r="19" spans="1:10" ht="15.75" x14ac:dyDescent="0.25">
      <c r="A19" s="11">
        <v>1</v>
      </c>
      <c r="B19" s="12">
        <v>2</v>
      </c>
      <c r="C19" s="12">
        <v>3</v>
      </c>
      <c r="D19" s="12">
        <v>4</v>
      </c>
      <c r="E19" s="12">
        <v>5</v>
      </c>
      <c r="F19" s="39">
        <v>6</v>
      </c>
      <c r="G19" s="12">
        <v>7</v>
      </c>
      <c r="H19" s="40">
        <v>8</v>
      </c>
    </row>
    <row r="20" spans="1:10" ht="19.5" customHeight="1" x14ac:dyDescent="0.25">
      <c r="A20" s="11"/>
      <c r="B20" s="155" t="s">
        <v>101</v>
      </c>
      <c r="C20" s="156"/>
      <c r="D20" s="156"/>
      <c r="E20" s="156"/>
      <c r="F20" s="156"/>
      <c r="G20" s="156"/>
      <c r="H20" s="157"/>
    </row>
    <row r="21" spans="1:10" ht="15.75" x14ac:dyDescent="0.25">
      <c r="A21" s="41" t="s">
        <v>61</v>
      </c>
      <c r="B21" s="19" t="s">
        <v>68</v>
      </c>
      <c r="C21" s="12" t="s">
        <v>70</v>
      </c>
      <c r="D21" s="42">
        <f>SUM(D22:D24)</f>
        <v>2739.4700000000003</v>
      </c>
      <c r="E21" s="12" t="s">
        <v>70</v>
      </c>
      <c r="F21" s="42">
        <f>SUM(F22:F24)</f>
        <v>3821.98</v>
      </c>
      <c r="G21" s="12" t="s">
        <v>70</v>
      </c>
      <c r="H21" s="43">
        <f>SUM(H22:H24)</f>
        <v>3873.0400000000004</v>
      </c>
    </row>
    <row r="22" spans="1:10" ht="15.75" x14ac:dyDescent="0.25">
      <c r="A22" s="41" t="s">
        <v>65</v>
      </c>
      <c r="B22" s="19" t="s">
        <v>63</v>
      </c>
      <c r="C22" s="12" t="s">
        <v>70</v>
      </c>
      <c r="D22" s="44">
        <f>'Додаток 1'!D20</f>
        <v>1732.27</v>
      </c>
      <c r="E22" s="12" t="s">
        <v>70</v>
      </c>
      <c r="F22" s="44">
        <f>'Додаток 1'!F20</f>
        <v>2721.14</v>
      </c>
      <c r="G22" s="12" t="s">
        <v>70</v>
      </c>
      <c r="H22" s="45">
        <f>'Додаток 1'!H20</f>
        <v>2758.3</v>
      </c>
    </row>
    <row r="23" spans="1:10" ht="15.75" x14ac:dyDescent="0.25">
      <c r="A23" s="41" t="s">
        <v>66</v>
      </c>
      <c r="B23" s="19" t="s">
        <v>64</v>
      </c>
      <c r="C23" s="12" t="s">
        <v>70</v>
      </c>
      <c r="D23" s="44">
        <f>'Додаток 2'!D20</f>
        <v>797.17</v>
      </c>
      <c r="E23" s="12" t="s">
        <v>70</v>
      </c>
      <c r="F23" s="44">
        <f>'Додаток 2'!F20</f>
        <v>890.81000000000006</v>
      </c>
      <c r="G23" s="12" t="s">
        <v>70</v>
      </c>
      <c r="H23" s="45">
        <f>'Додаток 2'!H20</f>
        <v>904.71</v>
      </c>
    </row>
    <row r="24" spans="1:10" ht="15.75" x14ac:dyDescent="0.25">
      <c r="A24" s="41" t="s">
        <v>67</v>
      </c>
      <c r="B24" s="19" t="s">
        <v>69</v>
      </c>
      <c r="C24" s="12" t="s">
        <v>70</v>
      </c>
      <c r="D24" s="44">
        <f>'Додаток 4 (по ІТП) '!D21</f>
        <v>210.03</v>
      </c>
      <c r="E24" s="12" t="s">
        <v>70</v>
      </c>
      <c r="F24" s="44">
        <f>'Додаток 4 (по ІТП) '!F21</f>
        <v>210.03</v>
      </c>
      <c r="G24" s="12" t="s">
        <v>70</v>
      </c>
      <c r="H24" s="45">
        <f>'Додаток 4 (по ІТП) '!H21</f>
        <v>210.03</v>
      </c>
    </row>
    <row r="25" spans="1:10" ht="22.5" customHeight="1" x14ac:dyDescent="0.25">
      <c r="A25" s="41" t="s">
        <v>150</v>
      </c>
      <c r="B25" s="155" t="s">
        <v>75</v>
      </c>
      <c r="C25" s="156"/>
      <c r="D25" s="156"/>
      <c r="E25" s="156"/>
      <c r="F25" s="156"/>
      <c r="G25" s="156"/>
      <c r="H25" s="157"/>
    </row>
    <row r="26" spans="1:10" s="17" customFormat="1" ht="15.75" x14ac:dyDescent="0.2">
      <c r="A26" s="41">
        <v>1</v>
      </c>
      <c r="B26" s="46" t="s">
        <v>1</v>
      </c>
      <c r="C26" s="47">
        <f t="shared" ref="C26:H26" si="0">C27+C33+C34+C38</f>
        <v>1087851.2790000001</v>
      </c>
      <c r="D26" s="48">
        <f t="shared" si="0"/>
        <v>2511.9800000000005</v>
      </c>
      <c r="E26" s="47">
        <f t="shared" ref="E26:F26" si="1">E27+E33+E34+E38</f>
        <v>265351.02299999999</v>
      </c>
      <c r="F26" s="48">
        <f t="shared" si="1"/>
        <v>3580.19</v>
      </c>
      <c r="G26" s="47">
        <f t="shared" si="0"/>
        <v>68962.501000000004</v>
      </c>
      <c r="H26" s="49">
        <f t="shared" si="0"/>
        <v>3631</v>
      </c>
      <c r="J26" s="50">
        <f>C26+E26+G26</f>
        <v>1422164.8030000001</v>
      </c>
    </row>
    <row r="27" spans="1:10" s="17" customFormat="1" ht="15.75" x14ac:dyDescent="0.2">
      <c r="A27" s="18" t="s">
        <v>2</v>
      </c>
      <c r="B27" s="46" t="s">
        <v>3</v>
      </c>
      <c r="C27" s="47">
        <f t="shared" ref="C27:H27" si="2">SUM(C28:C32)</f>
        <v>747370.76800000004</v>
      </c>
      <c r="D27" s="48">
        <f t="shared" si="2"/>
        <v>1659.44</v>
      </c>
      <c r="E27" s="47">
        <f t="shared" ref="E27:F27" si="3">SUM(E28:E32)</f>
        <v>208243.97099999999</v>
      </c>
      <c r="F27" s="48">
        <f t="shared" si="3"/>
        <v>2720.15</v>
      </c>
      <c r="G27" s="47">
        <f t="shared" si="2"/>
        <v>54380.07</v>
      </c>
      <c r="H27" s="49">
        <f t="shared" si="2"/>
        <v>2772.57</v>
      </c>
      <c r="J27" s="50">
        <f t="shared" ref="J27:J59" si="4">C27+E27+G27</f>
        <v>1009994.809</v>
      </c>
    </row>
    <row r="28" spans="1:10" ht="15.75" x14ac:dyDescent="0.25">
      <c r="A28" s="14" t="s">
        <v>4</v>
      </c>
      <c r="B28" s="51" t="s">
        <v>5</v>
      </c>
      <c r="C28" s="52">
        <f>'Додаток 1'!C24</f>
        <v>480180.19699999999</v>
      </c>
      <c r="D28" s="53">
        <f>'Додаток 1'!D24</f>
        <v>996.63</v>
      </c>
      <c r="E28" s="52">
        <f>'Додаток 1'!E24</f>
        <v>156793.58799999999</v>
      </c>
      <c r="F28" s="53">
        <f>'Додаток 1'!F24</f>
        <v>1963.76</v>
      </c>
      <c r="G28" s="52">
        <f>'Додаток 1'!G24</f>
        <v>40986.129999999997</v>
      </c>
      <c r="H28" s="54">
        <f>'Додаток 1'!H24</f>
        <v>2002.67</v>
      </c>
      <c r="J28" s="50">
        <f t="shared" si="4"/>
        <v>677959.91499999992</v>
      </c>
    </row>
    <row r="29" spans="1:10" ht="15.75" x14ac:dyDescent="0.25">
      <c r="A29" s="14" t="s">
        <v>6</v>
      </c>
      <c r="B29" s="51" t="s">
        <v>7</v>
      </c>
      <c r="C29" s="52">
        <f>'Додаток 1'!C25+'Додаток 2'!C24+'Додаток 4 (по ІТП) '!C24</f>
        <v>136183.19200000001</v>
      </c>
      <c r="D29" s="53">
        <f>'Додаток 1'!D25+'Додаток 2'!D24+'Додаток 4 (по ІТП) '!D24</f>
        <v>355.70000000000005</v>
      </c>
      <c r="E29" s="52">
        <f>'Додаток 1'!E25+'Додаток 2'!E24+'Додаток 4 (по ІТП) '!E24</f>
        <v>22848.520999999997</v>
      </c>
      <c r="F29" s="53">
        <f>'Додаток 1'!F25+'Додаток 2'!F24+'Додаток 4 (по ІТП) '!F24</f>
        <v>356.46000000000004</v>
      </c>
      <c r="G29" s="52">
        <f>'Додаток 1'!G25+'Додаток 2'!G24+'Додаток 4 (по ІТП) '!G24</f>
        <v>5835.1090000000004</v>
      </c>
      <c r="H29" s="54">
        <f>'Додаток 1'!H25+'Додаток 2'!H24+'Додаток 4 (по ІТП) '!H24</f>
        <v>356.3</v>
      </c>
      <c r="J29" s="50">
        <f t="shared" si="4"/>
        <v>164866.82200000001</v>
      </c>
    </row>
    <row r="30" spans="1:10" ht="15.75" x14ac:dyDescent="0.25">
      <c r="A30" s="14" t="s">
        <v>8</v>
      </c>
      <c r="B30" s="51" t="s">
        <v>51</v>
      </c>
      <c r="C30" s="52">
        <v>0</v>
      </c>
      <c r="D30" s="55">
        <v>0</v>
      </c>
      <c r="E30" s="52">
        <v>0</v>
      </c>
      <c r="F30" s="55">
        <v>0</v>
      </c>
      <c r="G30" s="52">
        <v>0</v>
      </c>
      <c r="H30" s="56">
        <v>0</v>
      </c>
      <c r="J30" s="50">
        <f t="shared" si="4"/>
        <v>0</v>
      </c>
    </row>
    <row r="31" spans="1:10" ht="15.75" x14ac:dyDescent="0.25">
      <c r="A31" s="14" t="s">
        <v>9</v>
      </c>
      <c r="B31" s="51" t="s">
        <v>10</v>
      </c>
      <c r="C31" s="52">
        <f>'Додаток 1'!C27+'Додаток 2'!C26</f>
        <v>5219.1550000000007</v>
      </c>
      <c r="D31" s="53">
        <f>'Додаток 1'!D27+'Додаток 2'!D26</f>
        <v>11.65</v>
      </c>
      <c r="E31" s="52">
        <f>'Додаток 1'!E27+'Додаток 2'!E26</f>
        <v>877.25</v>
      </c>
      <c r="F31" s="53">
        <f>'Додаток 1'!F27+'Додаток 2'!F26</f>
        <v>11.72</v>
      </c>
      <c r="G31" s="52">
        <f>'Додаток 1'!G27+'Додаток 2'!G26</f>
        <v>224.185</v>
      </c>
      <c r="H31" s="54">
        <f>'Додаток 1'!H27+'Додаток 2'!H26</f>
        <v>11.7</v>
      </c>
      <c r="J31" s="50">
        <f t="shared" si="4"/>
        <v>6320.5900000000011</v>
      </c>
    </row>
    <row r="32" spans="1:10" ht="15.75" x14ac:dyDescent="0.25">
      <c r="A32" s="14" t="s">
        <v>11</v>
      </c>
      <c r="B32" s="51" t="s">
        <v>72</v>
      </c>
      <c r="C32" s="52">
        <f>'Додаток 1'!C28+'Додаток 2'!C27</f>
        <v>125788.224</v>
      </c>
      <c r="D32" s="53">
        <f>'Додаток 1'!D28+'Додаток 2'!D27</f>
        <v>295.45999999999998</v>
      </c>
      <c r="E32" s="52">
        <f>'Додаток 1'!E28+'Додаток 2'!E27</f>
        <v>27724.611999999997</v>
      </c>
      <c r="F32" s="53">
        <f>'Додаток 1'!F28+'Додаток 2'!F27</f>
        <v>388.21</v>
      </c>
      <c r="G32" s="52">
        <f>'Додаток 1'!G28+'Додаток 2'!G27</f>
        <v>7334.6459999999997</v>
      </c>
      <c r="H32" s="54">
        <f>'Додаток 1'!H28+'Додаток 2'!H27</f>
        <v>401.90000000000003</v>
      </c>
      <c r="J32" s="50">
        <f t="shared" si="4"/>
        <v>160847.48200000002</v>
      </c>
    </row>
    <row r="33" spans="1:10" s="17" customFormat="1" ht="15.75" x14ac:dyDescent="0.2">
      <c r="A33" s="18" t="s">
        <v>12</v>
      </c>
      <c r="B33" s="46" t="s">
        <v>13</v>
      </c>
      <c r="C33" s="47">
        <f>'Додаток 1'!C29+'Додаток 2'!C29+'Додаток 4 (по ІТП) '!C25</f>
        <v>151504.15900000001</v>
      </c>
      <c r="D33" s="48">
        <f>'Додаток 1'!D29+'Додаток 2'!D29+'Додаток 4 (по ІТП) '!D25</f>
        <v>386.69000000000005</v>
      </c>
      <c r="E33" s="47">
        <f>'Додаток 1'!E29+'Додаток 2'!E29+'Додаток 4 (по ІТП) '!E25</f>
        <v>25404.648000000001</v>
      </c>
      <c r="F33" s="48">
        <f>'Додаток 1'!F29+'Додаток 2'!F29+'Додаток 4 (по ІТП) '!F25</f>
        <v>389.92</v>
      </c>
      <c r="G33" s="47">
        <f>'Додаток 1'!G29+'Додаток 2'!G29+'Додаток 4 (по ІТП) '!G25</f>
        <v>6486.5410000000002</v>
      </c>
      <c r="H33" s="49">
        <f>'Додаток 1'!H29+'Додаток 2'!H29+'Додаток 4 (по ІТП) '!H25</f>
        <v>389.23</v>
      </c>
      <c r="J33" s="50">
        <f t="shared" si="4"/>
        <v>183395.34800000003</v>
      </c>
    </row>
    <row r="34" spans="1:10" s="17" customFormat="1" ht="15.75" x14ac:dyDescent="0.2">
      <c r="A34" s="18" t="s">
        <v>14</v>
      </c>
      <c r="B34" s="46" t="s">
        <v>15</v>
      </c>
      <c r="C34" s="47">
        <f t="shared" ref="C34:H34" si="5">SUM(C35:C37)</f>
        <v>49436.161</v>
      </c>
      <c r="D34" s="48">
        <f t="shared" si="5"/>
        <v>143.07</v>
      </c>
      <c r="E34" s="47">
        <f t="shared" ref="E34:F34" si="6">SUM(E35:E37)</f>
        <v>8273.2019999999993</v>
      </c>
      <c r="F34" s="48">
        <f t="shared" si="6"/>
        <v>144.06</v>
      </c>
      <c r="G34" s="47">
        <f t="shared" si="5"/>
        <v>2110.8410000000003</v>
      </c>
      <c r="H34" s="49">
        <f t="shared" si="5"/>
        <v>143.85</v>
      </c>
      <c r="J34" s="50">
        <f t="shared" si="4"/>
        <v>59820.203999999998</v>
      </c>
    </row>
    <row r="35" spans="1:10" ht="15.75" x14ac:dyDescent="0.25">
      <c r="A35" s="14" t="s">
        <v>16</v>
      </c>
      <c r="B35" s="51" t="s">
        <v>102</v>
      </c>
      <c r="C35" s="52">
        <f>'Додаток 1'!C31+'Додаток 2'!C31+'Додаток 4 (по ІТП) '!C27</f>
        <v>33330.916000000005</v>
      </c>
      <c r="D35" s="53">
        <f>'Додаток 1'!D31+'Додаток 2'!D31+'Додаток 4 (по ІТП) '!D27</f>
        <v>85.07</v>
      </c>
      <c r="E35" s="52">
        <f>'Додаток 1'!E31+'Додаток 2'!E31+'Додаток 4 (по ІТП) '!E27</f>
        <v>5589.0219999999999</v>
      </c>
      <c r="F35" s="53">
        <f>'Додаток 1'!F31+'Додаток 2'!F31+'Додаток 4 (по ІТП) '!F27</f>
        <v>85.78</v>
      </c>
      <c r="G35" s="52">
        <f>'Додаток 1'!G31+'Додаток 2'!G31+'Додаток 4 (по ІТП) '!G27</f>
        <v>1427.039</v>
      </c>
      <c r="H35" s="54">
        <f>'Додаток 1'!H31+'Додаток 2'!H31+'Додаток 4 (по ІТП) '!H27</f>
        <v>85.63</v>
      </c>
      <c r="J35" s="50">
        <f t="shared" si="4"/>
        <v>40346.976999999999</v>
      </c>
    </row>
    <row r="36" spans="1:10" ht="15.75" x14ac:dyDescent="0.25">
      <c r="A36" s="14" t="s">
        <v>18</v>
      </c>
      <c r="B36" s="51" t="s">
        <v>19</v>
      </c>
      <c r="C36" s="52">
        <f>'Додаток 1'!C32+'Додаток 2'!C32+'Додаток 4 (по ІТП) '!C28</f>
        <v>9017.3059999999987</v>
      </c>
      <c r="D36" s="53">
        <f>'Додаток 1'!D32+'Додаток 2'!D32+'Додаток 4 (по ІТП) '!D28</f>
        <v>35.64</v>
      </c>
      <c r="E36" s="52">
        <f>'Додаток 1'!E32+'Додаток 2'!E32+'Додаток 4 (по ІТП) '!E28</f>
        <v>1500.2529999999999</v>
      </c>
      <c r="F36" s="53">
        <f>'Додаток 1'!F32+'Додаток 2'!F32+'Додаток 4 (по ІТП) '!F28</f>
        <v>35.730000000000004</v>
      </c>
      <c r="G36" s="52">
        <f>'Додаток 1'!G32+'Додаток 2'!G32+'Додаток 4 (по ІТП) '!G28</f>
        <v>381.94600000000003</v>
      </c>
      <c r="H36" s="54">
        <f>'Додаток 1'!H32+'Додаток 2'!H32+'Додаток 4 (по ІТП) '!H28</f>
        <v>35.71</v>
      </c>
      <c r="J36" s="50">
        <f t="shared" si="4"/>
        <v>10899.504999999999</v>
      </c>
    </row>
    <row r="37" spans="1:10" ht="15.75" x14ac:dyDescent="0.25">
      <c r="A37" s="14" t="s">
        <v>20</v>
      </c>
      <c r="B37" s="51" t="s">
        <v>21</v>
      </c>
      <c r="C37" s="52">
        <f>'Додаток 1'!C33+'Додаток 2'!C33+'Додаток 4 (по ІТП) '!C29</f>
        <v>7087.9390000000003</v>
      </c>
      <c r="D37" s="53">
        <f>'Додаток 1'!D33+'Додаток 2'!D33+'Додаток 4 (по ІТП) '!D29</f>
        <v>22.36</v>
      </c>
      <c r="E37" s="52">
        <f>'Додаток 1'!E33+'Додаток 2'!E33+'Додаток 4 (по ІТП) '!E29</f>
        <v>1183.9270000000001</v>
      </c>
      <c r="F37" s="53">
        <f>'Додаток 1'!F33+'Додаток 2'!F33+'Додаток 4 (по ІТП) '!F29</f>
        <v>22.55</v>
      </c>
      <c r="G37" s="52">
        <f>'Додаток 1'!G33+'Додаток 2'!G33+'Додаток 4 (по ІТП) '!G29</f>
        <v>301.85599999999999</v>
      </c>
      <c r="H37" s="54">
        <f>'Додаток 1'!H33+'Додаток 2'!H33+'Додаток 4 (по ІТП) '!H29</f>
        <v>22.509999999999998</v>
      </c>
      <c r="J37" s="50">
        <f t="shared" si="4"/>
        <v>8573.7219999999998</v>
      </c>
    </row>
    <row r="38" spans="1:10" s="17" customFormat="1" ht="15.75" x14ac:dyDescent="0.2">
      <c r="A38" s="18" t="s">
        <v>22</v>
      </c>
      <c r="B38" s="46" t="s">
        <v>23</v>
      </c>
      <c r="C38" s="47">
        <f t="shared" ref="C38:H38" si="7">SUM(C39:C41)</f>
        <v>139540.19099999999</v>
      </c>
      <c r="D38" s="48">
        <f t="shared" si="7"/>
        <v>322.77999999999997</v>
      </c>
      <c r="E38" s="47">
        <f t="shared" ref="E38:F38" si="8">SUM(E39:E41)</f>
        <v>23429.201999999997</v>
      </c>
      <c r="F38" s="48">
        <f t="shared" si="8"/>
        <v>326.06</v>
      </c>
      <c r="G38" s="47">
        <f t="shared" si="7"/>
        <v>5985.049</v>
      </c>
      <c r="H38" s="49">
        <f t="shared" si="7"/>
        <v>325.35000000000002</v>
      </c>
      <c r="J38" s="50">
        <f t="shared" si="4"/>
        <v>168954.44199999998</v>
      </c>
    </row>
    <row r="39" spans="1:10" ht="15.75" x14ac:dyDescent="0.25">
      <c r="A39" s="14" t="s">
        <v>24</v>
      </c>
      <c r="B39" s="51" t="s">
        <v>25</v>
      </c>
      <c r="C39" s="52">
        <f>'Додаток 1'!C35+'Додаток 2'!C35+'Додаток 4 (по ІТП) '!C31</f>
        <v>79948.547000000006</v>
      </c>
      <c r="D39" s="53">
        <f>'Додаток 1'!D35+'Додаток 2'!D35+'Додаток 4 (по ІТП) '!D31</f>
        <v>184.94</v>
      </c>
      <c r="E39" s="52">
        <f>'Додаток 1'!E35+'Додаток 2'!E35+'Додаток 4 (по ІТП) '!E31</f>
        <v>13423.591999999999</v>
      </c>
      <c r="F39" s="53">
        <f>'Додаток 1'!F35+'Додаток 2'!F35+'Додаток 4 (по ІТП) '!F31</f>
        <v>186.82</v>
      </c>
      <c r="G39" s="52">
        <f>'Додаток 1'!G35+'Додаток 2'!G35+'Додаток 4 (по ІТП) '!G31</f>
        <v>3429.0909999999999</v>
      </c>
      <c r="H39" s="54">
        <f>'Додаток 1'!H35+'Додаток 2'!H35+'Додаток 4 (по ІТП) '!H31</f>
        <v>186.42</v>
      </c>
      <c r="J39" s="50">
        <f t="shared" si="4"/>
        <v>96801.23000000001</v>
      </c>
    </row>
    <row r="40" spans="1:10" ht="15.75" x14ac:dyDescent="0.25">
      <c r="A40" s="14" t="s">
        <v>26</v>
      </c>
      <c r="B40" s="51" t="s">
        <v>102</v>
      </c>
      <c r="C40" s="52">
        <f>'Додаток 1'!C36+'Додаток 2'!C36+'Додаток 4 (по ІТП) '!C32</f>
        <v>17588.68</v>
      </c>
      <c r="D40" s="53">
        <f>'Додаток 1'!D36+'Додаток 2'!D36+'Додаток 4 (по ІТП) '!D32</f>
        <v>40.68</v>
      </c>
      <c r="E40" s="52">
        <f>'Додаток 1'!E36+'Додаток 2'!E36+'Додаток 4 (по ІТП) '!E32</f>
        <v>2953.1910000000003</v>
      </c>
      <c r="F40" s="53">
        <f>'Додаток 1'!F36+'Додаток 2'!F36+'Додаток 4 (по ІТП) '!F32</f>
        <v>41.09</v>
      </c>
      <c r="G40" s="52">
        <f>'Додаток 1'!G36+'Додаток 2'!G36+'Додаток 4 (по ІТП) '!G32</f>
        <v>754.399</v>
      </c>
      <c r="H40" s="54">
        <f>'Додаток 1'!H36+'Додаток 2'!H36+'Додаток 4 (по ІТП) '!H32</f>
        <v>41</v>
      </c>
      <c r="J40" s="50">
        <f t="shared" si="4"/>
        <v>21296.27</v>
      </c>
    </row>
    <row r="41" spans="1:10" ht="15.75" x14ac:dyDescent="0.25">
      <c r="A41" s="14" t="s">
        <v>27</v>
      </c>
      <c r="B41" s="51" t="s">
        <v>28</v>
      </c>
      <c r="C41" s="52">
        <f>'Додаток 1'!C37+'Додаток 2'!C37+'Додаток 4 (по ІТП) '!C33</f>
        <v>42002.963999999993</v>
      </c>
      <c r="D41" s="53">
        <f>'Додаток 1'!D37+'Додаток 2'!D37+'Додаток 4 (по ІТП) '!D33</f>
        <v>97.16</v>
      </c>
      <c r="E41" s="52">
        <f>'Додаток 1'!E37+'Додаток 2'!E37+'Додаток 4 (по ІТП) '!E33</f>
        <v>7052.4189999999999</v>
      </c>
      <c r="F41" s="53">
        <f>'Додаток 1'!F37+'Додаток 2'!F37+'Додаток 4 (по ІТП) '!F33</f>
        <v>98.15</v>
      </c>
      <c r="G41" s="52">
        <f>'Додаток 1'!G37+'Додаток 2'!G37+'Додаток 4 (по ІТП) '!G33</f>
        <v>1801.5590000000002</v>
      </c>
      <c r="H41" s="54">
        <f>'Додаток 1'!H37+'Додаток 2'!H37+'Додаток 4 (по ІТП) '!H33</f>
        <v>97.93</v>
      </c>
      <c r="J41" s="50">
        <f t="shared" si="4"/>
        <v>50856.941999999995</v>
      </c>
    </row>
    <row r="42" spans="1:10" s="17" customFormat="1" ht="15.75" x14ac:dyDescent="0.2">
      <c r="A42" s="18">
        <v>2</v>
      </c>
      <c r="B42" s="46" t="s">
        <v>29</v>
      </c>
      <c r="C42" s="47">
        <f t="shared" ref="C42:H42" si="9">SUM(C43:C45)</f>
        <v>71807.795999999988</v>
      </c>
      <c r="D42" s="48">
        <f t="shared" si="9"/>
        <v>166.1</v>
      </c>
      <c r="E42" s="47">
        <f t="shared" ref="E42:F42" si="10">SUM(E43:E45)</f>
        <v>12056.737000000001</v>
      </c>
      <c r="F42" s="48">
        <f t="shared" si="10"/>
        <v>167.79</v>
      </c>
      <c r="G42" s="47">
        <f t="shared" si="9"/>
        <v>3079.9239999999995</v>
      </c>
      <c r="H42" s="49">
        <f t="shared" si="9"/>
        <v>167.43</v>
      </c>
      <c r="J42" s="50">
        <f t="shared" si="4"/>
        <v>86944.456999999995</v>
      </c>
    </row>
    <row r="43" spans="1:10" ht="15.75" x14ac:dyDescent="0.25">
      <c r="A43" s="14" t="s">
        <v>30</v>
      </c>
      <c r="B43" s="51" t="s">
        <v>25</v>
      </c>
      <c r="C43" s="52">
        <f>'Додаток 1'!C39+'Додаток 2'!C39+'Додаток 4 (по ІТП) '!C35</f>
        <v>52060.372999999992</v>
      </c>
      <c r="D43" s="53">
        <f>'Додаток 1'!D39+'Додаток 2'!D39+'Додаток 4 (по ІТП) '!D35</f>
        <v>120.42</v>
      </c>
      <c r="E43" s="52">
        <f>'Додаток 1'!E39+'Додаток 2'!E39+'Додаток 4 (по ІТП) '!E35</f>
        <v>8741.0869999999995</v>
      </c>
      <c r="F43" s="53">
        <f>'Додаток 1'!F39+'Додаток 2'!F39+'Додаток 4 (по ІТП) '!F35</f>
        <v>121.64999999999999</v>
      </c>
      <c r="G43" s="52">
        <f>'Додаток 1'!G39+'Додаток 2'!G39+'Додаток 4 (по ІТП) '!G35</f>
        <v>2232.9319999999998</v>
      </c>
      <c r="H43" s="54">
        <f>'Додаток 1'!H39+'Додаток 2'!H39+'Додаток 4 (по ІТП) '!H35</f>
        <v>121.39</v>
      </c>
      <c r="J43" s="50">
        <f t="shared" si="4"/>
        <v>63034.391999999993</v>
      </c>
    </row>
    <row r="44" spans="1:10" ht="15.75" x14ac:dyDescent="0.25">
      <c r="A44" s="14" t="s">
        <v>31</v>
      </c>
      <c r="B44" s="51" t="s">
        <v>102</v>
      </c>
      <c r="C44" s="52">
        <f>'Додаток 1'!C40+'Додаток 2'!C40+'Додаток 4 (по ІТП) '!C36</f>
        <v>11453.281999999999</v>
      </c>
      <c r="D44" s="53">
        <f>'Додаток 1'!D40+'Додаток 2'!D40+'Додаток 4 (по ІТП) '!D36</f>
        <v>26.490000000000002</v>
      </c>
      <c r="E44" s="52">
        <f>'Додаток 1'!E40+'Додаток 2'!E40+'Додаток 4 (по ІТП) '!E36</f>
        <v>1923.039</v>
      </c>
      <c r="F44" s="53">
        <f>'Додаток 1'!F40+'Додаток 2'!F40+'Додаток 4 (по ІТП) '!F36</f>
        <v>26.76</v>
      </c>
      <c r="G44" s="52">
        <f>'Додаток 1'!G40+'Додаток 2'!G40+'Додаток 4 (по ІТП) '!G36</f>
        <v>491.24499999999995</v>
      </c>
      <c r="H44" s="54">
        <f>'Додаток 1'!H40+'Додаток 2'!H40+'Додаток 4 (по ІТП) '!H36</f>
        <v>26.7</v>
      </c>
      <c r="J44" s="50">
        <f t="shared" si="4"/>
        <v>13867.566000000001</v>
      </c>
    </row>
    <row r="45" spans="1:10" ht="15.75" x14ac:dyDescent="0.25">
      <c r="A45" s="14" t="s">
        <v>32</v>
      </c>
      <c r="B45" s="51" t="s">
        <v>33</v>
      </c>
      <c r="C45" s="52">
        <f>'Додаток 1'!C41+'Додаток 2'!C41+'Додаток 4 (по ІТП) '!C37</f>
        <v>8294.1409999999996</v>
      </c>
      <c r="D45" s="53">
        <f>'Додаток 1'!D41+'Додаток 2'!D41+'Додаток 4 (по ІТП) '!D37</f>
        <v>19.190000000000001</v>
      </c>
      <c r="E45" s="52">
        <f>'Додаток 1'!E41+'Додаток 2'!E41+'Додаток 4 (по ІТП) '!E37</f>
        <v>1392.6109999999999</v>
      </c>
      <c r="F45" s="53">
        <f>'Додаток 1'!F41+'Додаток 2'!F41+'Додаток 4 (по ІТП) '!F37</f>
        <v>19.38</v>
      </c>
      <c r="G45" s="52">
        <f>'Додаток 1'!G41+'Додаток 2'!G41+'Додаток 4 (по ІТП) '!G37</f>
        <v>355.74700000000001</v>
      </c>
      <c r="H45" s="54">
        <f>'Додаток 1'!H41+'Додаток 2'!H41+'Додаток 4 (по ІТП) '!H37</f>
        <v>19.34</v>
      </c>
      <c r="J45" s="50">
        <f t="shared" si="4"/>
        <v>10042.499</v>
      </c>
    </row>
    <row r="46" spans="1:10" s="17" customFormat="1" ht="15.75" x14ac:dyDescent="0.2">
      <c r="A46" s="41">
        <v>3</v>
      </c>
      <c r="B46" s="46" t="s">
        <v>34</v>
      </c>
      <c r="C46" s="47">
        <f t="shared" ref="C46:H46" si="11">SUM(C47:C49)</f>
        <v>262.61599999999999</v>
      </c>
      <c r="D46" s="48">
        <f t="shared" si="11"/>
        <v>29.02</v>
      </c>
      <c r="E46" s="47">
        <f t="shared" ref="E46:F46" si="12">SUM(E47:E49)</f>
        <v>15.484999999999999</v>
      </c>
      <c r="F46" s="48">
        <f t="shared" si="12"/>
        <v>29.02</v>
      </c>
      <c r="G46" s="47">
        <f t="shared" si="11"/>
        <v>1.2629999999999999</v>
      </c>
      <c r="H46" s="49">
        <f t="shared" si="11"/>
        <v>29.020000000000003</v>
      </c>
      <c r="J46" s="50">
        <f t="shared" si="4"/>
        <v>279.36399999999998</v>
      </c>
    </row>
    <row r="47" spans="1:10" ht="15.75" x14ac:dyDescent="0.25">
      <c r="A47" s="14" t="s">
        <v>35</v>
      </c>
      <c r="B47" s="51" t="s">
        <v>25</v>
      </c>
      <c r="C47" s="52">
        <f>'Додаток 1'!C43+'Додаток 2'!C43+'Додаток 4 (по ІТП) '!C39</f>
        <v>209.59399999999999</v>
      </c>
      <c r="D47" s="53">
        <f>'Додаток 1'!D43+'Додаток 2'!D43+'Додаток 4 (по ІТП) '!D39</f>
        <v>23.16</v>
      </c>
      <c r="E47" s="52">
        <f>'Додаток 1'!E43+'Додаток 2'!E43+'Додаток 4 (по ІТП) '!E39</f>
        <v>12.359</v>
      </c>
      <c r="F47" s="53">
        <f>'Додаток 1'!F43+'Додаток 2'!F43+'Додаток 4 (по ІТП) '!F39</f>
        <v>23.16</v>
      </c>
      <c r="G47" s="52">
        <f>'Додаток 1'!G43+'Додаток 2'!G43+'Додаток 4 (по ІТП) '!G39</f>
        <v>1.0069999999999999</v>
      </c>
      <c r="H47" s="54">
        <f>'Додаток 1'!H43+'Додаток 2'!H43+'Додаток 4 (по ІТП) '!H39</f>
        <v>23.16</v>
      </c>
      <c r="J47" s="50">
        <f t="shared" si="4"/>
        <v>222.96</v>
      </c>
    </row>
    <row r="48" spans="1:10" ht="15.75" x14ac:dyDescent="0.25">
      <c r="A48" s="14" t="s">
        <v>36</v>
      </c>
      <c r="B48" s="51" t="s">
        <v>102</v>
      </c>
      <c r="C48" s="52">
        <f>'Додаток 1'!C44+'Додаток 2'!C44+'Додаток 4 (по ІТП) '!C40</f>
        <v>46.110999999999997</v>
      </c>
      <c r="D48" s="53">
        <f>'Додаток 1'!D44+'Додаток 2'!D44+'Додаток 4 (по ІТП) '!D40</f>
        <v>5.0999999999999996</v>
      </c>
      <c r="E48" s="52">
        <f>'Додаток 1'!E44+'Додаток 2'!E44+'Додаток 4 (по ІТП) '!E40</f>
        <v>2.7189999999999999</v>
      </c>
      <c r="F48" s="53">
        <f>'Додаток 1'!F44+'Додаток 2'!F44+'Додаток 4 (по ІТП) '!F40</f>
        <v>5.0999999999999996</v>
      </c>
      <c r="G48" s="52">
        <f>'Додаток 1'!G44+'Додаток 2'!G44+'Додаток 4 (по ІТП) '!G40</f>
        <v>0.222</v>
      </c>
      <c r="H48" s="54">
        <f>'Додаток 1'!H44+'Додаток 2'!H44+'Додаток 4 (по ІТП) '!H40</f>
        <v>5.1000000000000005</v>
      </c>
      <c r="J48" s="50">
        <f t="shared" si="4"/>
        <v>49.052</v>
      </c>
    </row>
    <row r="49" spans="1:10" ht="15.75" x14ac:dyDescent="0.25">
      <c r="A49" s="14" t="s">
        <v>37</v>
      </c>
      <c r="B49" s="51" t="s">
        <v>33</v>
      </c>
      <c r="C49" s="52">
        <f>'Додаток 1'!C45+'Додаток 2'!C45+'Додаток 4 (по ІТП) '!C41</f>
        <v>6.9109999999999996</v>
      </c>
      <c r="D49" s="53">
        <f>'Додаток 1'!D45+'Додаток 2'!D45+'Додаток 4 (по ІТП) '!D41</f>
        <v>0.76</v>
      </c>
      <c r="E49" s="52">
        <f>'Додаток 1'!E45+'Додаток 2'!E45+'Додаток 4 (по ІТП) '!E41</f>
        <v>0.40699999999999997</v>
      </c>
      <c r="F49" s="53">
        <f>'Додаток 1'!F45+'Додаток 2'!F45+'Додаток 4 (по ІТП) '!F41</f>
        <v>0.76</v>
      </c>
      <c r="G49" s="52">
        <f>'Додаток 1'!G45+'Додаток 2'!G45+'Додаток 4 (по ІТП) '!G41</f>
        <v>3.4000000000000002E-2</v>
      </c>
      <c r="H49" s="54">
        <f>'Додаток 1'!H45+'Додаток 2'!H45+'Додаток 4 (по ІТП) '!H41</f>
        <v>0.76</v>
      </c>
      <c r="J49" s="50">
        <f t="shared" si="4"/>
        <v>7.3519999999999994</v>
      </c>
    </row>
    <row r="50" spans="1:10" s="17" customFormat="1" ht="15.75" x14ac:dyDescent="0.2">
      <c r="A50" s="41">
        <v>4</v>
      </c>
      <c r="B50" s="46" t="s">
        <v>52</v>
      </c>
      <c r="C50" s="47">
        <f>'Додаток 1'!C46+'Додаток 2'!C46+'Додаток 4 (по ІТП) '!C42</f>
        <v>181.1</v>
      </c>
      <c r="D50" s="48">
        <f>'Додаток 1'!D46+'Додаток 2'!D46+'Додаток 4 (по ІТП) '!D42</f>
        <v>0.42000000000000004</v>
      </c>
      <c r="E50" s="47">
        <f>'Додаток 1'!E46+'Додаток 2'!E46+'Додаток 4 (по ІТП) '!E42</f>
        <v>30.408000000000001</v>
      </c>
      <c r="F50" s="48">
        <f>'Додаток 1'!F46+'Додаток 2'!F46+'Додаток 4 (по ІТП) '!F42</f>
        <v>0.42000000000000004</v>
      </c>
      <c r="G50" s="47">
        <f>'Додаток 1'!G46+'Додаток 2'!G46+'Додаток 4 (по ІТП) '!G42</f>
        <v>7.7670000000000003</v>
      </c>
      <c r="H50" s="49">
        <f>'Додаток 1'!H46+'Додаток 2'!H46+'Додаток 4 (по ІТП) '!H42</f>
        <v>0.42000000000000004</v>
      </c>
      <c r="J50" s="50">
        <f t="shared" si="4"/>
        <v>219.27499999999998</v>
      </c>
    </row>
    <row r="51" spans="1:10" s="17" customFormat="1" ht="15.75" x14ac:dyDescent="0.2">
      <c r="A51" s="41">
        <v>5</v>
      </c>
      <c r="B51" s="46" t="s">
        <v>38</v>
      </c>
      <c r="C51" s="47">
        <f>'Додаток 1'!C47+'Додаток 2'!C47+'Додаток 4 (по ІТП) '!C43</f>
        <v>0</v>
      </c>
      <c r="D51" s="48">
        <f>'Додаток 1'!D47+'Додаток 2'!D47+'Додаток 4 (по ІТП) '!D43</f>
        <v>0</v>
      </c>
      <c r="E51" s="47">
        <f>'Додаток 1'!E47+'Додаток 2'!E47+'Додаток 4 (по ІТП) '!E43</f>
        <v>0</v>
      </c>
      <c r="F51" s="48">
        <f>'Додаток 1'!F47+'Додаток 2'!F47+'Додаток 4 (по ІТП) '!F43</f>
        <v>0</v>
      </c>
      <c r="G51" s="47">
        <f>'Додаток 1'!G47+'Додаток 2'!G47+'Додаток 4 (по ІТП) '!G43</f>
        <v>0</v>
      </c>
      <c r="H51" s="49">
        <f>'Додаток 1'!H47+'Додаток 2'!H47+'Додаток 4 (по ІТП) '!H43</f>
        <v>0</v>
      </c>
      <c r="J51" s="50">
        <f t="shared" si="4"/>
        <v>0</v>
      </c>
    </row>
    <row r="52" spans="1:10" s="17" customFormat="1" ht="15.75" x14ac:dyDescent="0.2">
      <c r="A52" s="41">
        <v>6</v>
      </c>
      <c r="B52" s="46" t="s">
        <v>53</v>
      </c>
      <c r="C52" s="47">
        <f t="shared" ref="C52:H52" si="13">C26+C42+C46+C50+C51</f>
        <v>1160102.7910000002</v>
      </c>
      <c r="D52" s="48">
        <f>D26+D42+D46+D50+D51</f>
        <v>2707.5200000000004</v>
      </c>
      <c r="E52" s="47">
        <f t="shared" ref="E52" si="14">E26+E42+E46+E50+E51</f>
        <v>277453.65299999999</v>
      </c>
      <c r="F52" s="48">
        <f>F26+F42+F46+F50+F51</f>
        <v>3777.42</v>
      </c>
      <c r="G52" s="47">
        <f t="shared" si="13"/>
        <v>72051.455000000016</v>
      </c>
      <c r="H52" s="49">
        <f t="shared" si="13"/>
        <v>3827.87</v>
      </c>
      <c r="J52" s="50">
        <f t="shared" si="4"/>
        <v>1509607.8990000002</v>
      </c>
    </row>
    <row r="53" spans="1:10" s="17" customFormat="1" ht="15.75" x14ac:dyDescent="0.2">
      <c r="A53" s="41">
        <v>7</v>
      </c>
      <c r="B53" s="46" t="s">
        <v>39</v>
      </c>
      <c r="C53" s="47">
        <f>'Додаток 1'!C49+'Додаток 2'!C49+'Додаток 4 (по ІТП) '!C45</f>
        <v>0</v>
      </c>
      <c r="D53" s="48">
        <f>'Додаток 1'!D49+'Додаток 2'!D49+'Додаток 4 (по ІТП) '!D45</f>
        <v>0</v>
      </c>
      <c r="E53" s="47">
        <f>'Додаток 1'!E49+'Додаток 2'!E49+'Додаток 4 (по ІТП) '!E45</f>
        <v>0</v>
      </c>
      <c r="F53" s="48">
        <f>'Додаток 1'!F49+'Додаток 2'!F49+'Додаток 4 (по ІТП) '!F45</f>
        <v>0</v>
      </c>
      <c r="G53" s="47">
        <f>'Додаток 1'!G49+'Додаток 2'!G49+'Додаток 4 (по ІТП) '!G45</f>
        <v>0</v>
      </c>
      <c r="H53" s="49">
        <f>'Додаток 1'!H49+'Додаток 2'!H49+'Додаток 4 (по ІТП) '!H45</f>
        <v>0</v>
      </c>
      <c r="J53" s="50">
        <f t="shared" si="4"/>
        <v>0</v>
      </c>
    </row>
    <row r="54" spans="1:10" s="17" customFormat="1" ht="15.75" x14ac:dyDescent="0.2">
      <c r="A54" s="41">
        <v>8</v>
      </c>
      <c r="B54" s="46" t="s">
        <v>54</v>
      </c>
      <c r="C54" s="47">
        <f t="shared" ref="C54:H54" si="15">SUM(C55:C59)</f>
        <v>13689.212999999998</v>
      </c>
      <c r="D54" s="48">
        <f t="shared" si="15"/>
        <v>31.95</v>
      </c>
      <c r="E54" s="47">
        <f t="shared" ref="E54:F54" si="16">SUM(E55:E59)</f>
        <v>3273.9540000000002</v>
      </c>
      <c r="F54" s="48">
        <f t="shared" si="16"/>
        <v>44.559999999999995</v>
      </c>
      <c r="G54" s="47">
        <f t="shared" si="15"/>
        <v>850.20799999999997</v>
      </c>
      <c r="H54" s="49">
        <f t="shared" si="15"/>
        <v>45.17</v>
      </c>
      <c r="J54" s="50">
        <f t="shared" si="4"/>
        <v>17813.374999999996</v>
      </c>
    </row>
    <row r="55" spans="1:10" ht="15.75" x14ac:dyDescent="0.25">
      <c r="A55" s="14" t="s">
        <v>40</v>
      </c>
      <c r="B55" s="51" t="s">
        <v>41</v>
      </c>
      <c r="C55" s="52">
        <f>'Додаток 1'!C51+'Додаток 2'!C51+'Додаток 4 (по ІТП) '!C47</f>
        <v>2088.1849999999999</v>
      </c>
      <c r="D55" s="53">
        <f>'Додаток 1'!D51+'Додаток 2'!D51+'Додаток 4 (по ІТП) '!D47</f>
        <v>4.87</v>
      </c>
      <c r="E55" s="52">
        <f>'Додаток 1'!E51+'Додаток 2'!E51+'Додаток 4 (по ІТП) '!E47</f>
        <v>499.41699999999997</v>
      </c>
      <c r="F55" s="53">
        <f>'Додаток 1'!F51+'Додаток 2'!F51+'Додаток 4 (по ІТП) '!F47</f>
        <v>6.79</v>
      </c>
      <c r="G55" s="52">
        <f>'Додаток 1'!G51+'Додаток 2'!G51+'Додаток 4 (по ІТП) '!G47</f>
        <v>129.69300000000001</v>
      </c>
      <c r="H55" s="54">
        <f>'Додаток 1'!H51+'Додаток 2'!H51+'Додаток 4 (по ІТП) '!H47</f>
        <v>6.8900000000000006</v>
      </c>
      <c r="J55" s="50">
        <f t="shared" si="4"/>
        <v>2717.2950000000001</v>
      </c>
    </row>
    <row r="56" spans="1:10" ht="15.75" x14ac:dyDescent="0.25">
      <c r="A56" s="14" t="s">
        <v>42</v>
      </c>
      <c r="B56" s="51" t="s">
        <v>43</v>
      </c>
      <c r="C56" s="52">
        <f>'Додаток 1'!C52+'Додаток 2'!C52+'Додаток 4 (по ІТП) '!C48</f>
        <v>0</v>
      </c>
      <c r="D56" s="53">
        <f>'Додаток 1'!D52+'Додаток 2'!D52+'Додаток 4 (по ІТП) '!D48</f>
        <v>0</v>
      </c>
      <c r="E56" s="52">
        <f>'Додаток 1'!E52+'Додаток 2'!E52+'Додаток 4 (по ІТП) '!E48</f>
        <v>0</v>
      </c>
      <c r="F56" s="53">
        <f>'Додаток 1'!F52+'Додаток 2'!F52+'Додаток 4 (по ІТП) '!F48</f>
        <v>0</v>
      </c>
      <c r="G56" s="52">
        <f>'Додаток 1'!G52+'Додаток 2'!G52+'Додаток 4 (по ІТП) '!G48</f>
        <v>0</v>
      </c>
      <c r="H56" s="54">
        <f>'Додаток 1'!H52+'Додаток 2'!H52+'Додаток 4 (по ІТП) '!H48</f>
        <v>0</v>
      </c>
      <c r="J56" s="50">
        <f t="shared" si="4"/>
        <v>0</v>
      </c>
    </row>
    <row r="57" spans="1:10" ht="15.75" x14ac:dyDescent="0.25">
      <c r="A57" s="14" t="s">
        <v>57</v>
      </c>
      <c r="B57" s="51" t="s">
        <v>44</v>
      </c>
      <c r="C57" s="52">
        <f>'Додаток 1'!C53+'Додаток 2'!C53+'Додаток 4 (по ІТП) '!C49</f>
        <v>0</v>
      </c>
      <c r="D57" s="53">
        <f>'Додаток 1'!D53+'Додаток 2'!D53+'Додаток 4 (по ІТП) '!D49</f>
        <v>0</v>
      </c>
      <c r="E57" s="52">
        <f>'Додаток 1'!E53+'Додаток 2'!E53+'Додаток 4 (по ІТП) '!E49</f>
        <v>0</v>
      </c>
      <c r="F57" s="53">
        <f>'Додаток 1'!F53+'Додаток 2'!F53+'Додаток 4 (по ІТП) '!F49</f>
        <v>0</v>
      </c>
      <c r="G57" s="52">
        <f>'Додаток 1'!G53+'Додаток 2'!G53+'Додаток 4 (по ІТП) '!G49</f>
        <v>0</v>
      </c>
      <c r="H57" s="54">
        <f>'Додаток 1'!H53+'Додаток 2'!H53+'Додаток 4 (по ІТП) '!H49</f>
        <v>0</v>
      </c>
      <c r="J57" s="50">
        <f t="shared" si="4"/>
        <v>0</v>
      </c>
    </row>
    <row r="58" spans="1:10" ht="15.75" x14ac:dyDescent="0.25">
      <c r="A58" s="14" t="s">
        <v>45</v>
      </c>
      <c r="B58" s="51" t="s">
        <v>46</v>
      </c>
      <c r="C58" s="52">
        <f>'Додаток 1'!C54+'Додаток 2'!C54+'Додаток 4 (по ІТП) '!C50</f>
        <v>0</v>
      </c>
      <c r="D58" s="53">
        <f>'Додаток 1'!D54+'Додаток 2'!D54+'Додаток 4 (по ІТП) '!D50</f>
        <v>0</v>
      </c>
      <c r="E58" s="52">
        <f>'Додаток 1'!E54+'Додаток 2'!E54+'Додаток 4 (по ІТП) '!E50</f>
        <v>0</v>
      </c>
      <c r="F58" s="53">
        <f>'Додаток 1'!F54+'Додаток 2'!F54+'Додаток 4 (по ІТП) '!F50</f>
        <v>0</v>
      </c>
      <c r="G58" s="52">
        <f>'Додаток 1'!G54+'Додаток 2'!G54+'Додаток 4 (по ІТП) '!G50</f>
        <v>0</v>
      </c>
      <c r="H58" s="54">
        <f>'Додаток 1'!H54+'Додаток 2'!H54+'Додаток 4 (по ІТП) '!H50</f>
        <v>0</v>
      </c>
      <c r="J58" s="50">
        <f t="shared" si="4"/>
        <v>0</v>
      </c>
    </row>
    <row r="59" spans="1:10" ht="16.5" thickBot="1" x14ac:dyDescent="0.3">
      <c r="A59" s="57" t="s">
        <v>47</v>
      </c>
      <c r="B59" s="58" t="s">
        <v>84</v>
      </c>
      <c r="C59" s="52">
        <f>'Додаток 1'!C55+'Додаток 2'!C55+'Додаток 4 (по ІТП) '!C51</f>
        <v>11601.027999999998</v>
      </c>
      <c r="D59" s="53">
        <f>'Додаток 1'!D55+'Додаток 2'!D55+'Додаток 4 (по ІТП) '!D51</f>
        <v>27.08</v>
      </c>
      <c r="E59" s="52">
        <f>'Додаток 1'!E55+'Додаток 2'!E55+'Додаток 4 (по ІТП) '!E51</f>
        <v>2774.5370000000003</v>
      </c>
      <c r="F59" s="53">
        <f>'Додаток 1'!F55+'Додаток 2'!F55+'Додаток 4 (по ІТП) '!F51</f>
        <v>37.769999999999996</v>
      </c>
      <c r="G59" s="52">
        <f>'Додаток 1'!G55+'Додаток 2'!G55+'Додаток 4 (по ІТП) '!G51</f>
        <v>720.51499999999999</v>
      </c>
      <c r="H59" s="54">
        <f>'Додаток 1'!H55+'Додаток 2'!H55+'Додаток 4 (по ІТП) '!H51</f>
        <v>38.28</v>
      </c>
      <c r="J59" s="50">
        <f t="shared" si="4"/>
        <v>15096.079999999998</v>
      </c>
    </row>
    <row r="60" spans="1:10" s="17" customFormat="1" ht="20.25" customHeight="1" thickBot="1" x14ac:dyDescent="0.3">
      <c r="A60" s="67">
        <v>9</v>
      </c>
      <c r="B60" s="68" t="s">
        <v>71</v>
      </c>
      <c r="C60" s="83">
        <f t="shared" ref="C60:G60" si="17">C52+C53+C54</f>
        <v>1173792.0040000002</v>
      </c>
      <c r="D60" s="84">
        <f t="shared" si="17"/>
        <v>2739.4700000000003</v>
      </c>
      <c r="E60" s="83">
        <f t="shared" ref="E60:F60" si="18">E52+E53+E54</f>
        <v>280727.60700000002</v>
      </c>
      <c r="F60" s="84">
        <f t="shared" si="18"/>
        <v>3821.98</v>
      </c>
      <c r="G60" s="83">
        <f t="shared" si="17"/>
        <v>72901.663000000015</v>
      </c>
      <c r="H60" s="85">
        <f>H52+H53+H54</f>
        <v>3873.04</v>
      </c>
      <c r="J60" s="50"/>
    </row>
    <row r="61" spans="1:10" ht="41.25" customHeight="1" x14ac:dyDescent="0.25">
      <c r="A61" s="86"/>
    </row>
    <row r="62" spans="1:10" ht="36.75" customHeight="1" x14ac:dyDescent="0.25">
      <c r="A62" s="158" t="s">
        <v>147</v>
      </c>
      <c r="B62" s="158"/>
      <c r="C62" s="82"/>
      <c r="D62" s="82"/>
      <c r="E62" s="82"/>
      <c r="F62" s="82"/>
      <c r="G62" s="159" t="s">
        <v>151</v>
      </c>
      <c r="H62" s="159"/>
    </row>
    <row r="63" spans="1:10" ht="15.75" hidden="1" customHeight="1" x14ac:dyDescent="0.25">
      <c r="A63" s="153"/>
      <c r="B63" s="153"/>
      <c r="C63" s="27"/>
      <c r="D63" s="27"/>
      <c r="E63" s="27"/>
      <c r="F63" s="27"/>
      <c r="G63" s="27"/>
      <c r="H63" s="27"/>
    </row>
    <row r="64" spans="1:10" ht="15.75" hidden="1" customHeight="1" x14ac:dyDescent="0.25">
      <c r="A64" s="172" t="s">
        <v>144</v>
      </c>
      <c r="B64" s="172"/>
      <c r="C64" s="27"/>
      <c r="D64" s="27"/>
      <c r="E64" s="27"/>
      <c r="F64" s="27"/>
      <c r="G64" s="5" t="s">
        <v>145</v>
      </c>
      <c r="H64" s="27"/>
      <c r="I64" s="1"/>
    </row>
    <row r="65" spans="1:9" ht="15.75" hidden="1" x14ac:dyDescent="0.25">
      <c r="I65" s="1"/>
    </row>
    <row r="66" spans="1:9" ht="29.25" hidden="1" customHeight="1" x14ac:dyDescent="0.25">
      <c r="A66" s="152" t="s">
        <v>138</v>
      </c>
      <c r="B66" s="152"/>
      <c r="C66" s="74"/>
      <c r="G66" s="75" t="s">
        <v>133</v>
      </c>
    </row>
    <row r="67" spans="1:9" hidden="1" x14ac:dyDescent="0.25"/>
    <row r="68" spans="1:9" hidden="1" x14ac:dyDescent="0.25"/>
  </sheetData>
  <mergeCells count="18">
    <mergeCell ref="G16:H16"/>
    <mergeCell ref="E16:F16"/>
    <mergeCell ref="F7:H7"/>
    <mergeCell ref="F8:H8"/>
    <mergeCell ref="F9:H9"/>
    <mergeCell ref="A12:H12"/>
    <mergeCell ref="A13:H13"/>
    <mergeCell ref="A14:H14"/>
    <mergeCell ref="A16:A18"/>
    <mergeCell ref="B16:B18"/>
    <mergeCell ref="C16:D16"/>
    <mergeCell ref="A66:B66"/>
    <mergeCell ref="B20:H20"/>
    <mergeCell ref="B25:H25"/>
    <mergeCell ref="A63:B63"/>
    <mergeCell ref="A64:B64"/>
    <mergeCell ref="A62:B62"/>
    <mergeCell ref="G62:H62"/>
  </mergeCells>
  <printOptions horizontalCentered="1"/>
  <pageMargins left="0.51181102362204722" right="0" top="0.94488188976377963" bottom="0.15748031496062992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9"/>
  <sheetViews>
    <sheetView view="pageBreakPreview" zoomScaleNormal="100" zoomScaleSheetLayoutView="100" workbookViewId="0">
      <selection activeCell="E10" sqref="E10"/>
    </sheetView>
  </sheetViews>
  <sheetFormatPr defaultColWidth="9.140625" defaultRowHeight="15" x14ac:dyDescent="0.25"/>
  <cols>
    <col min="1" max="1" width="7" style="7" customWidth="1"/>
    <col min="2" max="2" width="56.7109375" style="7" customWidth="1"/>
    <col min="3" max="3" width="19.28515625" style="7" customWidth="1"/>
    <col min="4" max="4" width="12.28515625" style="7" customWidth="1"/>
    <col min="5" max="5" width="19.28515625" style="7" customWidth="1"/>
    <col min="6" max="6" width="13.85546875" style="7" customWidth="1"/>
    <col min="7" max="7" width="19.28515625" style="7" customWidth="1"/>
    <col min="8" max="8" width="13.5703125" style="7" customWidth="1"/>
    <col min="9" max="9" width="16.5703125" style="7" hidden="1" customWidth="1"/>
    <col min="10" max="10" width="16.140625" style="7" hidden="1" customWidth="1"/>
    <col min="11" max="11" width="0" style="7" hidden="1" customWidth="1"/>
    <col min="12" max="12" width="11.85546875" style="7" hidden="1" customWidth="1"/>
    <col min="13" max="13" width="0" style="7" hidden="1" customWidth="1"/>
    <col min="14" max="14" width="12.85546875" style="7" hidden="1" customWidth="1"/>
    <col min="15" max="15" width="0" style="7" hidden="1" customWidth="1"/>
    <col min="16" max="16384" width="9.140625" style="7"/>
  </cols>
  <sheetData>
    <row r="1" spans="1:8" s="1" customFormat="1" ht="15.75" x14ac:dyDescent="0.25">
      <c r="F1" s="2" t="s">
        <v>82</v>
      </c>
    </row>
    <row r="2" spans="1:8" s="1" customFormat="1" ht="15.75" x14ac:dyDescent="0.25">
      <c r="F2" s="3" t="s">
        <v>139</v>
      </c>
    </row>
    <row r="3" spans="1:8" s="1" customFormat="1" ht="15.75" x14ac:dyDescent="0.25">
      <c r="F3" s="3" t="s">
        <v>142</v>
      </c>
    </row>
    <row r="4" spans="1:8" s="1" customFormat="1" ht="15.75" x14ac:dyDescent="0.25">
      <c r="F4" s="3" t="s">
        <v>140</v>
      </c>
    </row>
    <row r="5" spans="1:8" s="1" customFormat="1" ht="15.75" x14ac:dyDescent="0.25">
      <c r="F5" s="3" t="s">
        <v>141</v>
      </c>
    </row>
    <row r="6" spans="1:8" s="1" customFormat="1" ht="15.75" x14ac:dyDescent="0.25">
      <c r="F6" s="4" t="s">
        <v>154</v>
      </c>
      <c r="G6" s="5"/>
      <c r="H6" s="5"/>
    </row>
    <row r="7" spans="1:8" s="1" customFormat="1" ht="15.75" x14ac:dyDescent="0.25">
      <c r="F7" s="150" t="s">
        <v>148</v>
      </c>
      <c r="G7" s="150"/>
      <c r="H7" s="150"/>
    </row>
    <row r="8" spans="1:8" s="1" customFormat="1" ht="15.75" x14ac:dyDescent="0.25">
      <c r="F8" s="150" t="s">
        <v>149</v>
      </c>
      <c r="G8" s="150"/>
      <c r="H8" s="150"/>
    </row>
    <row r="9" spans="1:8" s="1" customFormat="1" ht="15.75" x14ac:dyDescent="0.25">
      <c r="F9" s="150" t="s">
        <v>141</v>
      </c>
      <c r="G9" s="150"/>
      <c r="H9" s="150"/>
    </row>
    <row r="10" spans="1:8" s="1" customFormat="1" ht="16.5" x14ac:dyDescent="0.25">
      <c r="F10" s="6" t="s">
        <v>156</v>
      </c>
    </row>
    <row r="11" spans="1:8" x14ac:dyDescent="0.25">
      <c r="B11" s="76"/>
      <c r="C11" s="76"/>
      <c r="D11" s="76"/>
      <c r="E11" s="76"/>
      <c r="F11" s="76"/>
      <c r="G11" s="76"/>
      <c r="H11" s="76"/>
    </row>
    <row r="12" spans="1:8" ht="16.5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8" customHeight="1" x14ac:dyDescent="0.25">
      <c r="A13" s="151" t="s">
        <v>135</v>
      </c>
      <c r="B13" s="151"/>
      <c r="C13" s="151"/>
      <c r="D13" s="151"/>
      <c r="E13" s="151"/>
      <c r="F13" s="151"/>
      <c r="G13" s="151"/>
      <c r="H13" s="151"/>
    </row>
    <row r="14" spans="1:8" ht="15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8.75" customHeight="1" thickBot="1" x14ac:dyDescent="0.3">
      <c r="H15" s="33"/>
    </row>
    <row r="16" spans="1:8" ht="87" customHeight="1" x14ac:dyDescent="0.25">
      <c r="A16" s="160" t="s">
        <v>0</v>
      </c>
      <c r="B16" s="162" t="s">
        <v>50</v>
      </c>
      <c r="C16" s="167" t="s">
        <v>106</v>
      </c>
      <c r="D16" s="169"/>
      <c r="E16" s="167" t="s">
        <v>152</v>
      </c>
      <c r="F16" s="168"/>
      <c r="G16" s="165" t="s">
        <v>130</v>
      </c>
      <c r="H16" s="166"/>
    </row>
    <row r="17" spans="1:14" ht="25.5" customHeight="1" x14ac:dyDescent="0.25">
      <c r="A17" s="161"/>
      <c r="B17" s="163"/>
      <c r="C17" s="34" t="s">
        <v>59</v>
      </c>
      <c r="D17" s="35" t="s">
        <v>95</v>
      </c>
      <c r="E17" s="35" t="s">
        <v>59</v>
      </c>
      <c r="F17" s="35" t="s">
        <v>95</v>
      </c>
      <c r="G17" s="35" t="s">
        <v>59</v>
      </c>
      <c r="H17" s="36" t="s">
        <v>95</v>
      </c>
    </row>
    <row r="18" spans="1:14" ht="17.2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7" t="s">
        <v>48</v>
      </c>
      <c r="G18" s="12" t="s">
        <v>74</v>
      </c>
      <c r="H18" s="10" t="s">
        <v>48</v>
      </c>
    </row>
    <row r="19" spans="1:14" ht="15.75" x14ac:dyDescent="0.25">
      <c r="A19" s="11">
        <v>1</v>
      </c>
      <c r="B19" s="12">
        <v>2</v>
      </c>
      <c r="C19" s="12">
        <v>3</v>
      </c>
      <c r="D19" s="12">
        <v>4</v>
      </c>
      <c r="E19" s="77">
        <v>5</v>
      </c>
      <c r="F19" s="77">
        <v>6</v>
      </c>
      <c r="G19" s="12">
        <v>7</v>
      </c>
      <c r="H19" s="40">
        <v>8</v>
      </c>
    </row>
    <row r="20" spans="1:14" ht="19.5" customHeight="1" x14ac:dyDescent="0.25">
      <c r="A20" s="11"/>
      <c r="B20" s="155" t="s">
        <v>109</v>
      </c>
      <c r="C20" s="156"/>
      <c r="D20" s="156"/>
      <c r="E20" s="156"/>
      <c r="F20" s="156"/>
      <c r="G20" s="156"/>
      <c r="H20" s="157"/>
    </row>
    <row r="21" spans="1:14" ht="15.75" x14ac:dyDescent="0.25">
      <c r="A21" s="41" t="s">
        <v>61</v>
      </c>
      <c r="B21" s="19" t="s">
        <v>68</v>
      </c>
      <c r="C21" s="12" t="s">
        <v>70</v>
      </c>
      <c r="D21" s="42">
        <f>SUM(D22:D24)</f>
        <v>2565.4900000000002</v>
      </c>
      <c r="E21" s="12" t="s">
        <v>70</v>
      </c>
      <c r="F21" s="42">
        <f>SUM(F22:F24)</f>
        <v>3648</v>
      </c>
      <c r="G21" s="12" t="s">
        <v>70</v>
      </c>
      <c r="H21" s="43">
        <f>SUM(H22:H24)</f>
        <v>3699.0600000000004</v>
      </c>
    </row>
    <row r="22" spans="1:14" ht="15.75" x14ac:dyDescent="0.25">
      <c r="A22" s="41" t="s">
        <v>65</v>
      </c>
      <c r="B22" s="19" t="s">
        <v>63</v>
      </c>
      <c r="C22" s="12" t="s">
        <v>70</v>
      </c>
      <c r="D22" s="44">
        <f>'Додаток 1'!D20</f>
        <v>1732.27</v>
      </c>
      <c r="E22" s="12" t="s">
        <v>70</v>
      </c>
      <c r="F22" s="44">
        <f>'Додаток 5 (без ІТП)'!F22</f>
        <v>2721.14</v>
      </c>
      <c r="G22" s="12" t="s">
        <v>70</v>
      </c>
      <c r="H22" s="45">
        <f>'Додаток 1'!H20</f>
        <v>2758.3</v>
      </c>
    </row>
    <row r="23" spans="1:14" ht="15.75" x14ac:dyDescent="0.25">
      <c r="A23" s="41" t="s">
        <v>66</v>
      </c>
      <c r="B23" s="19" t="s">
        <v>64</v>
      </c>
      <c r="C23" s="12" t="s">
        <v>70</v>
      </c>
      <c r="D23" s="44">
        <f>'Додаток 2'!D20</f>
        <v>797.17</v>
      </c>
      <c r="E23" s="12" t="s">
        <v>70</v>
      </c>
      <c r="F23" s="44">
        <f>'Додаток 5 (без ІТП)'!F23</f>
        <v>890.81000000000006</v>
      </c>
      <c r="G23" s="12" t="s">
        <v>70</v>
      </c>
      <c r="H23" s="45">
        <f>'Додаток 2'!H20</f>
        <v>904.71</v>
      </c>
    </row>
    <row r="24" spans="1:14" ht="15.75" x14ac:dyDescent="0.25">
      <c r="A24" s="41" t="s">
        <v>67</v>
      </c>
      <c r="B24" s="19" t="s">
        <v>69</v>
      </c>
      <c r="C24" s="12" t="s">
        <v>70</v>
      </c>
      <c r="D24" s="44">
        <f>'Додаток 3 (без ІТП)'!D21</f>
        <v>36.049999999999997</v>
      </c>
      <c r="E24" s="12" t="s">
        <v>70</v>
      </c>
      <c r="F24" s="44">
        <f>'Додаток 5 (без ІТП)'!F24</f>
        <v>36.049999999999997</v>
      </c>
      <c r="G24" s="12" t="s">
        <v>70</v>
      </c>
      <c r="H24" s="45">
        <f>'Додаток 3 (без ІТП)'!H21</f>
        <v>36.049999999999997</v>
      </c>
    </row>
    <row r="25" spans="1:14" ht="22.5" customHeight="1" x14ac:dyDescent="0.25">
      <c r="A25" s="41" t="s">
        <v>150</v>
      </c>
      <c r="B25" s="155" t="s">
        <v>75</v>
      </c>
      <c r="C25" s="156"/>
      <c r="D25" s="156"/>
      <c r="E25" s="156"/>
      <c r="F25" s="156"/>
      <c r="G25" s="156"/>
      <c r="H25" s="157"/>
      <c r="I25" s="7" t="s">
        <v>143</v>
      </c>
    </row>
    <row r="26" spans="1:14" s="17" customFormat="1" ht="15.75" x14ac:dyDescent="0.2">
      <c r="A26" s="41">
        <v>1</v>
      </c>
      <c r="B26" s="46" t="s">
        <v>1</v>
      </c>
      <c r="C26" s="47">
        <f t="shared" ref="C26:H26" si="0">C27+C33+C34+C38</f>
        <v>1088160.9400000002</v>
      </c>
      <c r="D26" s="48">
        <f t="shared" si="0"/>
        <v>2350.8900000000003</v>
      </c>
      <c r="E26" s="47">
        <f t="shared" ref="E26:F26" si="1">E27+E33+E34+E38</f>
        <v>265570.777</v>
      </c>
      <c r="F26" s="48">
        <f t="shared" si="1"/>
        <v>3419.1</v>
      </c>
      <c r="G26" s="47">
        <f t="shared" si="0"/>
        <v>69034.447</v>
      </c>
      <c r="H26" s="49">
        <f t="shared" si="0"/>
        <v>3469.91</v>
      </c>
      <c r="J26" s="50">
        <f>C26+E26+G26</f>
        <v>1422766.1640000001</v>
      </c>
      <c r="L26" s="17">
        <f>'Додаток 4 (по ІТП) '!M23</f>
        <v>1592.9370000000001</v>
      </c>
      <c r="N26" s="50">
        <f>J26+L26</f>
        <v>1424359.101</v>
      </c>
    </row>
    <row r="27" spans="1:14" s="17" customFormat="1" ht="15.75" x14ac:dyDescent="0.2">
      <c r="A27" s="18" t="s">
        <v>2</v>
      </c>
      <c r="B27" s="46" t="s">
        <v>3</v>
      </c>
      <c r="C27" s="47">
        <f t="shared" ref="C27:H27" si="2">SUM(C28:C32)</f>
        <v>746990.1540000001</v>
      </c>
      <c r="D27" s="48">
        <f t="shared" si="2"/>
        <v>1617.39</v>
      </c>
      <c r="E27" s="47">
        <f t="shared" ref="E27:F27" si="3">SUM(E28:E32)</f>
        <v>208221.52699999997</v>
      </c>
      <c r="F27" s="48">
        <f t="shared" si="3"/>
        <v>2678.1</v>
      </c>
      <c r="G27" s="47">
        <f t="shared" si="2"/>
        <v>54378.243999999999</v>
      </c>
      <c r="H27" s="49">
        <f t="shared" si="2"/>
        <v>2730.52</v>
      </c>
      <c r="J27" s="50">
        <f t="shared" ref="J27:J60" si="4">C27+E27+G27</f>
        <v>1009589.925</v>
      </c>
      <c r="L27" s="17">
        <f>'Додаток 4 (по ІТП) '!M24</f>
        <v>404.88400000000001</v>
      </c>
      <c r="N27" s="50">
        <f t="shared" ref="N27:N59" si="5">J27+L27</f>
        <v>1009994.809</v>
      </c>
    </row>
    <row r="28" spans="1:14" ht="15.75" x14ac:dyDescent="0.25">
      <c r="A28" s="14" t="s">
        <v>4</v>
      </c>
      <c r="B28" s="51" t="s">
        <v>5</v>
      </c>
      <c r="C28" s="52">
        <f>'Додаток 1'!C24</f>
        <v>480180.19699999999</v>
      </c>
      <c r="D28" s="53">
        <f>'Додаток 1'!D24</f>
        <v>996.63</v>
      </c>
      <c r="E28" s="52">
        <f>'Додаток 5 (без ІТП)'!E28</f>
        <v>156793.58799999999</v>
      </c>
      <c r="F28" s="53">
        <f>'Додаток 5 (без ІТП)'!F28</f>
        <v>1963.76</v>
      </c>
      <c r="G28" s="52">
        <f>'Додаток 1'!G24</f>
        <v>40986.129999999997</v>
      </c>
      <c r="H28" s="54">
        <f>'Додаток 1'!H24</f>
        <v>2002.67</v>
      </c>
      <c r="J28" s="50">
        <f t="shared" si="4"/>
        <v>677959.91499999992</v>
      </c>
      <c r="N28" s="50">
        <f t="shared" si="5"/>
        <v>677959.91499999992</v>
      </c>
    </row>
    <row r="29" spans="1:14" ht="15.75" x14ac:dyDescent="0.25">
      <c r="A29" s="14" t="s">
        <v>6</v>
      </c>
      <c r="B29" s="51" t="s">
        <v>7</v>
      </c>
      <c r="C29" s="52">
        <f>'Додаток 1'!C25+'Додаток 2'!C24</f>
        <v>135802.57800000001</v>
      </c>
      <c r="D29" s="53">
        <f>'Додаток 1'!D25+'Додаток 2'!D24</f>
        <v>313.65000000000003</v>
      </c>
      <c r="E29" s="52">
        <f>'Додаток 5 (без ІТП)'!E29</f>
        <v>22826.076999999997</v>
      </c>
      <c r="F29" s="53">
        <f>'Додаток 5 (без ІТП)'!F29</f>
        <v>314.41000000000003</v>
      </c>
      <c r="G29" s="52">
        <f>'Додаток 1'!G25+'Додаток 2'!G24</f>
        <v>5833.2830000000004</v>
      </c>
      <c r="H29" s="54">
        <f>'Додаток 1'!H25+'Додаток 2'!H24</f>
        <v>314.25</v>
      </c>
      <c r="J29" s="50">
        <f t="shared" si="4"/>
        <v>164461.93799999999</v>
      </c>
      <c r="N29" s="50">
        <f t="shared" si="5"/>
        <v>164461.93799999999</v>
      </c>
    </row>
    <row r="30" spans="1:14" ht="15.75" x14ac:dyDescent="0.25">
      <c r="A30" s="14" t="s">
        <v>8</v>
      </c>
      <c r="B30" s="51" t="s">
        <v>51</v>
      </c>
      <c r="C30" s="52">
        <v>0</v>
      </c>
      <c r="D30" s="55">
        <v>0</v>
      </c>
      <c r="E30" s="52">
        <f>'Додаток 5 (без ІТП)'!E30</f>
        <v>0</v>
      </c>
      <c r="F30" s="53">
        <f>'Додаток 5 (без ІТП)'!F30</f>
        <v>0</v>
      </c>
      <c r="G30" s="52">
        <v>0</v>
      </c>
      <c r="H30" s="56">
        <v>0</v>
      </c>
      <c r="J30" s="50">
        <f t="shared" si="4"/>
        <v>0</v>
      </c>
      <c r="N30" s="50">
        <f t="shared" si="5"/>
        <v>0</v>
      </c>
    </row>
    <row r="31" spans="1:14" ht="15.75" x14ac:dyDescent="0.25">
      <c r="A31" s="14" t="s">
        <v>9</v>
      </c>
      <c r="B31" s="51" t="s">
        <v>10</v>
      </c>
      <c r="C31" s="52">
        <f>'Додаток 1'!C27+'Додаток 2'!C26</f>
        <v>5219.1550000000007</v>
      </c>
      <c r="D31" s="53">
        <f>'Додаток 1'!D27+'Додаток 2'!D26</f>
        <v>11.65</v>
      </c>
      <c r="E31" s="52">
        <f>'Додаток 5 (без ІТП)'!E31</f>
        <v>877.25</v>
      </c>
      <c r="F31" s="53">
        <f>'Додаток 5 (без ІТП)'!F31</f>
        <v>11.72</v>
      </c>
      <c r="G31" s="52">
        <f>'Додаток 1'!G27+'Додаток 2'!G26</f>
        <v>224.185</v>
      </c>
      <c r="H31" s="54">
        <f>'Додаток 1'!H27+'Додаток 2'!H26</f>
        <v>11.7</v>
      </c>
      <c r="J31" s="50">
        <f t="shared" si="4"/>
        <v>6320.5900000000011</v>
      </c>
      <c r="N31" s="50">
        <f t="shared" si="5"/>
        <v>6320.5900000000011</v>
      </c>
    </row>
    <row r="32" spans="1:14" ht="15.75" x14ac:dyDescent="0.25">
      <c r="A32" s="14" t="s">
        <v>11</v>
      </c>
      <c r="B32" s="51" t="s">
        <v>72</v>
      </c>
      <c r="C32" s="52">
        <f>'Додаток 1'!C28+'Додаток 2'!C27</f>
        <v>125788.224</v>
      </c>
      <c r="D32" s="53">
        <f>'Додаток 1'!D28+'Додаток 2'!D27</f>
        <v>295.45999999999998</v>
      </c>
      <c r="E32" s="52">
        <f>'Додаток 5 (без ІТП)'!E32</f>
        <v>27724.611999999997</v>
      </c>
      <c r="F32" s="53">
        <f>'Додаток 5 (без ІТП)'!F32</f>
        <v>388.21</v>
      </c>
      <c r="G32" s="52">
        <f>'Додаток 1'!G28+'Додаток 2'!G27</f>
        <v>7334.6459999999997</v>
      </c>
      <c r="H32" s="54">
        <f>'Додаток 1'!H28+'Додаток 2'!H27</f>
        <v>401.90000000000003</v>
      </c>
      <c r="I32" s="7">
        <v>152989.93700000001</v>
      </c>
      <c r="J32" s="50">
        <f t="shared" si="4"/>
        <v>160847.48200000002</v>
      </c>
      <c r="N32" s="50">
        <f t="shared" si="5"/>
        <v>160847.48200000002</v>
      </c>
    </row>
    <row r="33" spans="1:14" s="17" customFormat="1" ht="15.75" x14ac:dyDescent="0.2">
      <c r="A33" s="18" t="s">
        <v>12</v>
      </c>
      <c r="B33" s="46" t="s">
        <v>13</v>
      </c>
      <c r="C33" s="47">
        <f>'Додаток 1'!C29+'Додаток 2'!C29</f>
        <v>150948.83000000002</v>
      </c>
      <c r="D33" s="48">
        <f>'Додаток 1'!D29+'Додаток 2'!D29</f>
        <v>325.33000000000004</v>
      </c>
      <c r="E33" s="47">
        <f>'Додаток 5 (без ІТП)'!E33</f>
        <v>25371.902000000002</v>
      </c>
      <c r="F33" s="48">
        <f>'Додаток 5 (без ІТП)'!F33</f>
        <v>328.56</v>
      </c>
      <c r="G33" s="47">
        <f>'Додаток 1'!G29+'Додаток 2'!G29</f>
        <v>6483.8760000000002</v>
      </c>
      <c r="H33" s="49">
        <f>'Додаток 1'!H29+'Додаток 2'!H29</f>
        <v>327.87</v>
      </c>
      <c r="J33" s="50">
        <f t="shared" si="4"/>
        <v>182804.60800000001</v>
      </c>
      <c r="L33" s="17">
        <f>'Додаток 4 (по ІТП) '!M25</f>
        <v>590.7399999999999</v>
      </c>
      <c r="N33" s="50">
        <f t="shared" si="5"/>
        <v>183395.348</v>
      </c>
    </row>
    <row r="34" spans="1:14" s="17" customFormat="1" ht="15.75" x14ac:dyDescent="0.2">
      <c r="A34" s="18" t="s">
        <v>14</v>
      </c>
      <c r="B34" s="46" t="s">
        <v>15</v>
      </c>
      <c r="C34" s="47">
        <f t="shared" ref="C34:H34" si="6">SUM(C35:C37)</f>
        <v>49104.723999999995</v>
      </c>
      <c r="D34" s="48">
        <f t="shared" si="6"/>
        <v>106.44999999999999</v>
      </c>
      <c r="E34" s="47">
        <f t="shared" si="6"/>
        <v>8253.6579999999994</v>
      </c>
      <c r="F34" s="48">
        <f t="shared" si="6"/>
        <v>107.44</v>
      </c>
      <c r="G34" s="47">
        <f t="shared" si="6"/>
        <v>2109.252</v>
      </c>
      <c r="H34" s="49">
        <f t="shared" si="6"/>
        <v>107.23</v>
      </c>
      <c r="J34" s="50">
        <f t="shared" si="4"/>
        <v>59467.633999999998</v>
      </c>
      <c r="L34" s="17">
        <f>'Додаток 4 (по ІТП) '!M26</f>
        <v>352.57</v>
      </c>
      <c r="N34" s="50">
        <f t="shared" si="5"/>
        <v>59820.203999999998</v>
      </c>
    </row>
    <row r="35" spans="1:14" ht="15.75" x14ac:dyDescent="0.25">
      <c r="A35" s="14" t="s">
        <v>16</v>
      </c>
      <c r="B35" s="51" t="s">
        <v>102</v>
      </c>
      <c r="C35" s="52">
        <f>'Додаток 1'!C31+'Додаток 2'!C31</f>
        <v>33208.743000000002</v>
      </c>
      <c r="D35" s="53">
        <f>'Додаток 1'!D31+'Додаток 2'!D31</f>
        <v>71.569999999999993</v>
      </c>
      <c r="E35" s="52">
        <f>'Додаток 5 (без ІТП)'!E35</f>
        <v>5581.8180000000002</v>
      </c>
      <c r="F35" s="53">
        <f>'Додаток 5 (без ІТП)'!F35</f>
        <v>72.28</v>
      </c>
      <c r="G35" s="52">
        <f>'Додаток 1'!G31+'Додаток 2'!G31</f>
        <v>1426.453</v>
      </c>
      <c r="H35" s="54">
        <f>'Додаток 1'!H31+'Додаток 2'!H31</f>
        <v>72.13</v>
      </c>
      <c r="J35" s="50">
        <f t="shared" si="4"/>
        <v>40217.014000000003</v>
      </c>
      <c r="L35" s="17">
        <f>'Додаток 4 (по ІТП) '!M27</f>
        <v>129.96300000000002</v>
      </c>
      <c r="N35" s="50">
        <f t="shared" si="5"/>
        <v>40346.977000000006</v>
      </c>
    </row>
    <row r="36" spans="1:14" ht="15.75" x14ac:dyDescent="0.25">
      <c r="A36" s="14" t="s">
        <v>18</v>
      </c>
      <c r="B36" s="51" t="s">
        <v>19</v>
      </c>
      <c r="C36" s="52">
        <f>'Додаток 1'!C32+'Додаток 2'!C32</f>
        <v>8876.1729999999989</v>
      </c>
      <c r="D36" s="53">
        <f>'Додаток 1'!D32+'Додаток 2'!D32</f>
        <v>20.05</v>
      </c>
      <c r="E36" s="52">
        <f>'Додаток 5 (без ІТП)'!E36</f>
        <v>1491.931</v>
      </c>
      <c r="F36" s="53">
        <f>'Додаток 5 (без ІТП)'!F36</f>
        <v>20.14</v>
      </c>
      <c r="G36" s="52">
        <f>'Додаток 1'!G32+'Додаток 2'!G32</f>
        <v>381.26900000000001</v>
      </c>
      <c r="H36" s="54">
        <f>'Додаток 1'!H32+'Додаток 2'!H32</f>
        <v>20.12</v>
      </c>
      <c r="J36" s="50">
        <f t="shared" si="4"/>
        <v>10749.373</v>
      </c>
      <c r="L36" s="17">
        <f>'Додаток 4 (по ІТП) '!M28</f>
        <v>150.13200000000001</v>
      </c>
      <c r="N36" s="50">
        <f t="shared" si="5"/>
        <v>10899.504999999999</v>
      </c>
    </row>
    <row r="37" spans="1:14" ht="15.75" x14ac:dyDescent="0.25">
      <c r="A37" s="14" t="s">
        <v>20</v>
      </c>
      <c r="B37" s="51" t="s">
        <v>21</v>
      </c>
      <c r="C37" s="52">
        <f>'Додаток 1'!C33+'Додаток 2'!C33</f>
        <v>7019.808</v>
      </c>
      <c r="D37" s="53">
        <f>'Додаток 1'!D33+'Додаток 2'!D33</f>
        <v>14.83</v>
      </c>
      <c r="E37" s="52">
        <f>'Додаток 5 (без ІТП)'!E37</f>
        <v>1179.9090000000001</v>
      </c>
      <c r="F37" s="53">
        <f>'Додаток 5 (без ІТП)'!F37</f>
        <v>15.02</v>
      </c>
      <c r="G37" s="52">
        <f>'Додаток 1'!G33+'Додаток 2'!G33</f>
        <v>301.52999999999997</v>
      </c>
      <c r="H37" s="54">
        <f>'Додаток 1'!H33+'Додаток 2'!H33</f>
        <v>14.98</v>
      </c>
      <c r="J37" s="50">
        <f t="shared" si="4"/>
        <v>8501.2470000000012</v>
      </c>
      <c r="L37" s="17">
        <f>'Додаток 4 (по ІТП) '!M29</f>
        <v>72.474999999999994</v>
      </c>
      <c r="N37" s="50">
        <f t="shared" si="5"/>
        <v>8573.7220000000016</v>
      </c>
    </row>
    <row r="38" spans="1:14" s="17" customFormat="1" ht="15.75" x14ac:dyDescent="0.2">
      <c r="A38" s="18" t="s">
        <v>22</v>
      </c>
      <c r="B38" s="46" t="s">
        <v>23</v>
      </c>
      <c r="C38" s="47">
        <f t="shared" ref="C38:H38" si="7">SUM(C39:C41)</f>
        <v>141117.23200000002</v>
      </c>
      <c r="D38" s="48">
        <f t="shared" si="7"/>
        <v>301.72000000000003</v>
      </c>
      <c r="E38" s="47">
        <f t="shared" si="7"/>
        <v>23723.690000000002</v>
      </c>
      <c r="F38" s="48">
        <f t="shared" si="7"/>
        <v>305</v>
      </c>
      <c r="G38" s="47">
        <f t="shared" si="7"/>
        <v>6063.0750000000007</v>
      </c>
      <c r="H38" s="49">
        <f t="shared" si="7"/>
        <v>304.28999999999996</v>
      </c>
      <c r="J38" s="50">
        <f t="shared" si="4"/>
        <v>170903.99700000003</v>
      </c>
      <c r="L38" s="17">
        <f>'Додаток 4 (по ІТП) '!M30</f>
        <v>244.74300000000002</v>
      </c>
      <c r="N38" s="50">
        <f t="shared" si="5"/>
        <v>171148.74000000002</v>
      </c>
    </row>
    <row r="39" spans="1:14" ht="15.75" x14ac:dyDescent="0.25">
      <c r="A39" s="14" t="s">
        <v>24</v>
      </c>
      <c r="B39" s="51" t="s">
        <v>25</v>
      </c>
      <c r="C39" s="52">
        <f>'Додаток 1'!C35+'Додаток 2'!C35+'Додаток 3 (без ІТП)'!C31</f>
        <v>80852.10100000001</v>
      </c>
      <c r="D39" s="53">
        <f>'Додаток 1'!D35+'Додаток 2'!D35+'Додаток 3 (без ІТП)'!D31</f>
        <v>172.87</v>
      </c>
      <c r="E39" s="52">
        <f>'Додаток 5 (без ІТП)'!E39</f>
        <v>13592.316999999999</v>
      </c>
      <c r="F39" s="53">
        <f>'Додаток 5 (без ІТП)'!F39</f>
        <v>174.75</v>
      </c>
      <c r="G39" s="52">
        <f>'Додаток 1'!G35+'Додаток 2'!G35+'Додаток 3 (без ІТП)'!G31</f>
        <v>3473.7950000000001</v>
      </c>
      <c r="H39" s="54">
        <f>'Додаток 1'!H35+'Додаток 2'!H35+'Додаток 3 (без ІТП)'!H31</f>
        <v>174.35</v>
      </c>
      <c r="J39" s="50">
        <f t="shared" si="4"/>
        <v>97918.213000000003</v>
      </c>
      <c r="L39" s="17">
        <f>'Додаток 4 (по ІТП) '!M31</f>
        <v>140.22400000000002</v>
      </c>
      <c r="N39" s="50">
        <f t="shared" si="5"/>
        <v>98058.437000000005</v>
      </c>
    </row>
    <row r="40" spans="1:14" ht="15.75" x14ac:dyDescent="0.25">
      <c r="A40" s="14" t="s">
        <v>26</v>
      </c>
      <c r="B40" s="51" t="s">
        <v>102</v>
      </c>
      <c r="C40" s="52">
        <f>'Додаток 1'!C36+'Додаток 2'!C36+'Додаток 3 (без ІТП)'!C32</f>
        <v>17787.462</v>
      </c>
      <c r="D40" s="53">
        <f>'Додаток 1'!D36+'Додаток 2'!D36+'Додаток 3 (без ІТП)'!D32</f>
        <v>38.029999999999994</v>
      </c>
      <c r="E40" s="52">
        <f>'Додаток 5 (без ІТП)'!E40</f>
        <v>2990.3110000000001</v>
      </c>
      <c r="F40" s="53">
        <f>'Додаток 5 (без ІТП)'!F40</f>
        <v>38.44</v>
      </c>
      <c r="G40" s="52">
        <f>'Додаток 1'!G36+'Додаток 2'!G36+'Додаток 3 (без ІТП)'!G32</f>
        <v>764.23400000000004</v>
      </c>
      <c r="H40" s="54">
        <f>'Додаток 1'!H36+'Додаток 2'!H36+'Додаток 3 (без ІТП)'!H32</f>
        <v>38.349999999999994</v>
      </c>
      <c r="J40" s="50">
        <f t="shared" si="4"/>
        <v>21542.007000000001</v>
      </c>
      <c r="L40" s="17">
        <f>'Додаток 4 (по ІТП) '!M32</f>
        <v>30.849</v>
      </c>
      <c r="N40" s="50">
        <f t="shared" si="5"/>
        <v>21572.856</v>
      </c>
    </row>
    <row r="41" spans="1:14" ht="15.75" x14ac:dyDescent="0.25">
      <c r="A41" s="14" t="s">
        <v>27</v>
      </c>
      <c r="B41" s="51" t="s">
        <v>28</v>
      </c>
      <c r="C41" s="52">
        <f>'Додаток 1'!C37+'Додаток 2'!C37+'Додаток 3 (без ІТП)'!C33</f>
        <v>42477.668999999994</v>
      </c>
      <c r="D41" s="53">
        <f>'Додаток 1'!D37+'Додаток 2'!D37+'Додаток 3 (без ІТП)'!D33</f>
        <v>90.82</v>
      </c>
      <c r="E41" s="52">
        <f>'Додаток 5 (без ІТП)'!E41</f>
        <v>7141.0619999999999</v>
      </c>
      <c r="F41" s="53">
        <f>'Додаток 5 (без ІТП)'!F41</f>
        <v>91.81</v>
      </c>
      <c r="G41" s="52">
        <f>'Додаток 1'!G37+'Додаток 2'!G37+'Додаток 3 (без ІТП)'!G33</f>
        <v>1825.046</v>
      </c>
      <c r="H41" s="54">
        <f>'Додаток 1'!H37+'Додаток 2'!H37+'Додаток 3 (без ІТП)'!H33</f>
        <v>91.59</v>
      </c>
      <c r="J41" s="50">
        <f t="shared" si="4"/>
        <v>51443.776999999995</v>
      </c>
      <c r="L41" s="17">
        <f>'Додаток 4 (по ІТП) '!M33</f>
        <v>73.67</v>
      </c>
      <c r="N41" s="50">
        <f t="shared" si="5"/>
        <v>51517.446999999993</v>
      </c>
    </row>
    <row r="42" spans="1:14" s="17" customFormat="1" ht="15.75" x14ac:dyDescent="0.2">
      <c r="A42" s="18">
        <v>2</v>
      </c>
      <c r="B42" s="46" t="s">
        <v>29</v>
      </c>
      <c r="C42" s="47">
        <f t="shared" ref="C42:H42" si="8">SUM(C43:C45)</f>
        <v>72619.34599999999</v>
      </c>
      <c r="D42" s="48">
        <f t="shared" si="8"/>
        <v>155.26999999999998</v>
      </c>
      <c r="E42" s="47">
        <f t="shared" si="8"/>
        <v>12208.281000000001</v>
      </c>
      <c r="F42" s="48">
        <f t="shared" si="8"/>
        <v>156.95999999999998</v>
      </c>
      <c r="G42" s="47">
        <f t="shared" si="8"/>
        <v>3120.0769999999998</v>
      </c>
      <c r="H42" s="49">
        <f t="shared" si="8"/>
        <v>156.6</v>
      </c>
      <c r="J42" s="50">
        <f t="shared" si="4"/>
        <v>87947.703999999998</v>
      </c>
      <c r="L42" s="17">
        <f>'Додаток 4 (по ІТП) '!M34</f>
        <v>125.946</v>
      </c>
      <c r="N42" s="50">
        <f t="shared" si="5"/>
        <v>88073.65</v>
      </c>
    </row>
    <row r="43" spans="1:14" ht="15.75" x14ac:dyDescent="0.25">
      <c r="A43" s="14" t="s">
        <v>30</v>
      </c>
      <c r="B43" s="51" t="s">
        <v>25</v>
      </c>
      <c r="C43" s="52">
        <f>'Додаток 1'!C39+'Додаток 2'!C39+'Додаток 3 (без ІТП)'!C35</f>
        <v>52648.742999999995</v>
      </c>
      <c r="D43" s="53">
        <f>'Додаток 1'!D39+'Додаток 2'!D39+'Додаток 3 (без ІТП)'!D35</f>
        <v>112.57</v>
      </c>
      <c r="E43" s="52">
        <f>'Додаток 5 (без ІТП)'!E43</f>
        <v>8850.9560000000001</v>
      </c>
      <c r="F43" s="53">
        <f>'Додаток 5 (без ІТП)'!F43</f>
        <v>113.79999999999998</v>
      </c>
      <c r="G43" s="52">
        <f>'Додаток 1'!G39+'Додаток 2'!G39+'Додаток 3 (без ІТП)'!G35</f>
        <v>2262.0429999999997</v>
      </c>
      <c r="H43" s="54">
        <f>'Додаток 1'!H39+'Додаток 2'!H39+'Додаток 3 (без ІТП)'!H35</f>
        <v>113.53999999999999</v>
      </c>
      <c r="J43" s="50">
        <f t="shared" si="4"/>
        <v>63761.741999999991</v>
      </c>
      <c r="L43" s="17">
        <f>'Додаток 4 (по ІТП) '!M35</f>
        <v>91.31</v>
      </c>
      <c r="N43" s="50">
        <f t="shared" si="5"/>
        <v>63853.051999999989</v>
      </c>
    </row>
    <row r="44" spans="1:14" ht="15.75" x14ac:dyDescent="0.25">
      <c r="A44" s="14" t="s">
        <v>31</v>
      </c>
      <c r="B44" s="51" t="s">
        <v>102</v>
      </c>
      <c r="C44" s="52">
        <f>'Додаток 1'!C40+'Додаток 2'!C40+'Додаток 3 (без ІТП)'!C36</f>
        <v>11582.723999999998</v>
      </c>
      <c r="D44" s="53">
        <f>'Додаток 1'!D40+'Додаток 2'!D40+'Додаток 3 (без ІТП)'!D36</f>
        <v>24.76</v>
      </c>
      <c r="E44" s="52">
        <f>'Додаток 5 (без ІТП)'!E44</f>
        <v>1947.21</v>
      </c>
      <c r="F44" s="53">
        <f>'Додаток 5 (без ІТП)'!F44</f>
        <v>25.03</v>
      </c>
      <c r="G44" s="52">
        <f>'Додаток 1'!G40+'Додаток 2'!G40+'Додаток 3 (без ІТП)'!G36</f>
        <v>497.65</v>
      </c>
      <c r="H44" s="54">
        <f>'Додаток 1'!H40+'Додаток 2'!H40+'Додаток 3 (без ІТП)'!H36</f>
        <v>24.97</v>
      </c>
      <c r="J44" s="50">
        <f t="shared" si="4"/>
        <v>14027.583999999997</v>
      </c>
      <c r="L44" s="17">
        <f>'Додаток 4 (по ІТП) '!M36</f>
        <v>20.088000000000001</v>
      </c>
      <c r="N44" s="50">
        <f t="shared" si="5"/>
        <v>14047.671999999997</v>
      </c>
    </row>
    <row r="45" spans="1:14" ht="15.75" x14ac:dyDescent="0.25">
      <c r="A45" s="14" t="s">
        <v>32</v>
      </c>
      <c r="B45" s="51" t="s">
        <v>33</v>
      </c>
      <c r="C45" s="52">
        <f>'Додаток 1'!C41+'Додаток 2'!C41+'Додаток 3 (без ІТП)'!C37</f>
        <v>8387.8790000000008</v>
      </c>
      <c r="D45" s="53">
        <f>'Додаток 1'!D41+'Додаток 2'!D41+'Додаток 3 (без ІТП)'!D37</f>
        <v>17.940000000000001</v>
      </c>
      <c r="E45" s="52">
        <f>'Додаток 5 (без ІТП)'!E45</f>
        <v>1410.1149999999998</v>
      </c>
      <c r="F45" s="53">
        <f>'Додаток 5 (без ІТП)'!F45</f>
        <v>18.13</v>
      </c>
      <c r="G45" s="52">
        <f>'Додаток 1'!G41+'Додаток 2'!G41+'Додаток 3 (без ІТП)'!G37</f>
        <v>360.38400000000001</v>
      </c>
      <c r="H45" s="54">
        <f>'Додаток 1'!H41+'Додаток 2'!H41+'Додаток 3 (без ІТП)'!H37</f>
        <v>18.09</v>
      </c>
      <c r="J45" s="50">
        <f t="shared" si="4"/>
        <v>10158.378000000001</v>
      </c>
      <c r="L45" s="17">
        <f>'Додаток 4 (по ІТП) '!M37</f>
        <v>14.548000000000002</v>
      </c>
      <c r="N45" s="50">
        <f t="shared" si="5"/>
        <v>10172.926000000001</v>
      </c>
    </row>
    <row r="46" spans="1:14" s="17" customFormat="1" ht="15.75" x14ac:dyDescent="0.2">
      <c r="A46" s="41">
        <v>3</v>
      </c>
      <c r="B46" s="46" t="s">
        <v>34</v>
      </c>
      <c r="C46" s="47">
        <f t="shared" ref="C46:H46" si="9">SUM(C47:C49)</f>
        <v>12013.803999999998</v>
      </c>
      <c r="D46" s="48">
        <f t="shared" si="9"/>
        <v>29.01</v>
      </c>
      <c r="E46" s="47">
        <f t="shared" si="9"/>
        <v>2047.9690000000001</v>
      </c>
      <c r="F46" s="48">
        <f t="shared" si="9"/>
        <v>29.01</v>
      </c>
      <c r="G46" s="47">
        <f t="shared" si="9"/>
        <v>526.06299999999999</v>
      </c>
      <c r="H46" s="49">
        <f t="shared" si="9"/>
        <v>29.01</v>
      </c>
      <c r="J46" s="50">
        <f t="shared" si="4"/>
        <v>14587.835999999998</v>
      </c>
      <c r="L46" s="17">
        <f>'Додаток 4 (по ІТП) '!M38</f>
        <v>279.36399999999998</v>
      </c>
      <c r="N46" s="50">
        <f t="shared" si="5"/>
        <v>14867.199999999997</v>
      </c>
    </row>
    <row r="47" spans="1:14" ht="15.75" x14ac:dyDescent="0.25">
      <c r="A47" s="14" t="s">
        <v>35</v>
      </c>
      <c r="B47" s="51" t="s">
        <v>25</v>
      </c>
      <c r="C47" s="52">
        <f>'Додаток 1'!C43+'Додаток 2'!C43+'Додаток 3 (без ІТП)'!C39</f>
        <v>9588.1769999999997</v>
      </c>
      <c r="D47" s="53">
        <f>'Додаток 1'!D43+'Додаток 2'!D43+'Додаток 3 (без ІТП)'!D39</f>
        <v>23.16</v>
      </c>
      <c r="E47" s="52">
        <f>'Додаток 5 (без ІТП)'!E47</f>
        <v>1634.4780000000001</v>
      </c>
      <c r="F47" s="53">
        <f>'Додаток 5 (без ІТП)'!F47</f>
        <v>23.16</v>
      </c>
      <c r="G47" s="52">
        <f>'Додаток 1'!G43+'Додаток 2'!G43+'Додаток 3 (без ІТП)'!G39</f>
        <v>419.84899999999999</v>
      </c>
      <c r="H47" s="54">
        <f>'Додаток 1'!H43+'Додаток 2'!H43+'Додаток 3 (без ІТП)'!H39</f>
        <v>23.16</v>
      </c>
      <c r="J47" s="50">
        <f t="shared" si="4"/>
        <v>11642.503999999999</v>
      </c>
      <c r="L47" s="17">
        <f>'Додаток 4 (по ІТП) '!M39</f>
        <v>222.96</v>
      </c>
      <c r="N47" s="50">
        <f t="shared" si="5"/>
        <v>11865.463999999998</v>
      </c>
    </row>
    <row r="48" spans="1:14" ht="15.75" x14ac:dyDescent="0.25">
      <c r="A48" s="14" t="s">
        <v>36</v>
      </c>
      <c r="B48" s="51" t="s">
        <v>102</v>
      </c>
      <c r="C48" s="52">
        <f>'Додаток 1'!C44+'Додаток 2'!C44+'Додаток 3 (без ІТП)'!C40</f>
        <v>2109.3989999999999</v>
      </c>
      <c r="D48" s="53">
        <f>'Додаток 1'!D44+'Додаток 2'!D44+'Додаток 3 (без ІТП)'!D40</f>
        <v>5.09</v>
      </c>
      <c r="E48" s="52">
        <f>'Додаток 5 (без ІТП)'!E48</f>
        <v>359.58499999999998</v>
      </c>
      <c r="F48" s="53">
        <f>'Додаток 5 (без ІТП)'!F48</f>
        <v>5.09</v>
      </c>
      <c r="G48" s="52">
        <f>'Додаток 1'!G44+'Додаток 2'!G44+'Додаток 3 (без ІТП)'!G40</f>
        <v>92.367000000000004</v>
      </c>
      <c r="H48" s="54">
        <f>'Додаток 1'!H44+'Додаток 2'!H44+'Додаток 3 (без ІТП)'!H40</f>
        <v>5.09</v>
      </c>
      <c r="J48" s="50">
        <f t="shared" si="4"/>
        <v>2561.3510000000001</v>
      </c>
      <c r="L48" s="17">
        <f>'Додаток 4 (по ІТП) '!M40</f>
        <v>49.052</v>
      </c>
      <c r="N48" s="50">
        <f t="shared" si="5"/>
        <v>2610.4030000000002</v>
      </c>
    </row>
    <row r="49" spans="1:14" ht="15.75" x14ac:dyDescent="0.25">
      <c r="A49" s="14" t="s">
        <v>37</v>
      </c>
      <c r="B49" s="51" t="s">
        <v>33</v>
      </c>
      <c r="C49" s="52">
        <f>'Додаток 1'!C45+'Додаток 2'!C45+'Додаток 3 (без ІТП)'!C41</f>
        <v>316.22800000000001</v>
      </c>
      <c r="D49" s="53">
        <f>'Додаток 1'!D45+'Додаток 2'!D45+'Додаток 3 (без ІТП)'!D41</f>
        <v>0.76</v>
      </c>
      <c r="E49" s="52">
        <f>'Додаток 5 (без ІТП)'!E49</f>
        <v>53.906000000000006</v>
      </c>
      <c r="F49" s="53">
        <f>'Додаток 5 (без ІТП)'!F49</f>
        <v>0.76</v>
      </c>
      <c r="G49" s="52">
        <f>'Додаток 1'!G45+'Додаток 2'!G45+'Додаток 3 (без ІТП)'!G41</f>
        <v>13.846999999999994</v>
      </c>
      <c r="H49" s="54">
        <f>'Додаток 1'!H45+'Додаток 2'!H45+'Додаток 3 (без ІТП)'!H41</f>
        <v>0.76</v>
      </c>
      <c r="J49" s="50">
        <f t="shared" si="4"/>
        <v>383.98099999999999</v>
      </c>
      <c r="L49" s="17">
        <f>'Додаток 4 (по ІТП) '!M41</f>
        <v>7.3519999999999994</v>
      </c>
      <c r="N49" s="50">
        <f t="shared" si="5"/>
        <v>391.33299999999997</v>
      </c>
    </row>
    <row r="50" spans="1:14" s="17" customFormat="1" ht="15.75" x14ac:dyDescent="0.2">
      <c r="A50" s="41">
        <v>4</v>
      </c>
      <c r="B50" s="46" t="s">
        <v>52</v>
      </c>
      <c r="C50" s="47">
        <f>'Додаток 1'!C46+'Додаток 2'!C46+'Додаток 3 (без ІТП)'!C42</f>
        <v>183.14599999999999</v>
      </c>
      <c r="D50" s="48">
        <f>'Додаток 1'!D46+'Додаток 2'!D46+'Додаток 3 (без ІТП)'!D42</f>
        <v>0.4</v>
      </c>
      <c r="E50" s="47">
        <f>'Додаток 5 (без ІТП)'!E50</f>
        <v>30.79</v>
      </c>
      <c r="F50" s="48">
        <f>'Додаток 5 (без ІТП)'!F50</f>
        <v>0.4</v>
      </c>
      <c r="G50" s="47">
        <f>'Додаток 1'!G46+'Додаток 2'!G46+'Додаток 3 (без ІТП)'!G42</f>
        <v>7.8689999999999998</v>
      </c>
      <c r="H50" s="49">
        <f>'Додаток 1'!H46+'Додаток 2'!H46+'Додаток 3 (без ІТП)'!H42</f>
        <v>0.4</v>
      </c>
      <c r="J50" s="50">
        <f t="shared" si="4"/>
        <v>221.80499999999998</v>
      </c>
      <c r="L50" s="17">
        <f>'Додаток 4 (по ІТП) '!M42</f>
        <v>0.318</v>
      </c>
      <c r="N50" s="50">
        <f t="shared" si="5"/>
        <v>222.12299999999999</v>
      </c>
    </row>
    <row r="51" spans="1:14" s="17" customFormat="1" ht="15.75" x14ac:dyDescent="0.2">
      <c r="A51" s="41">
        <v>5</v>
      </c>
      <c r="B51" s="46" t="s">
        <v>38</v>
      </c>
      <c r="C51" s="47">
        <f>'Додаток 1'!C47+'Додаток 2'!C47+'Додаток 3 (без ІТП)'!C43</f>
        <v>0</v>
      </c>
      <c r="D51" s="48">
        <f>'Додаток 1'!D47+'Додаток 2'!D47+'Додаток 3 (без ІТП)'!D43</f>
        <v>0</v>
      </c>
      <c r="E51" s="47">
        <f>'Додаток 5 (без ІТП)'!E51</f>
        <v>0</v>
      </c>
      <c r="F51" s="48">
        <f>'Додаток 5 (без ІТП)'!F51</f>
        <v>0</v>
      </c>
      <c r="G51" s="47">
        <f>'Додаток 1'!G47+'Додаток 2'!G47+'Додаток 3 (без ІТП)'!G43</f>
        <v>0</v>
      </c>
      <c r="H51" s="49">
        <f>'Додаток 1'!H47+'Додаток 2'!H47+'Додаток 3 (без ІТП)'!H43</f>
        <v>0</v>
      </c>
      <c r="J51" s="50">
        <f t="shared" si="4"/>
        <v>0</v>
      </c>
      <c r="L51" s="17">
        <f>'Додаток 4 (по ІТП) '!M43</f>
        <v>0</v>
      </c>
      <c r="N51" s="50">
        <f t="shared" si="5"/>
        <v>0</v>
      </c>
    </row>
    <row r="52" spans="1:14" s="17" customFormat="1" ht="15.75" x14ac:dyDescent="0.2">
      <c r="A52" s="41">
        <v>6</v>
      </c>
      <c r="B52" s="46" t="s">
        <v>53</v>
      </c>
      <c r="C52" s="47">
        <f t="shared" ref="C52:H52" si="10">C26+C42+C46+C50+C51</f>
        <v>1172977.236</v>
      </c>
      <c r="D52" s="48">
        <f t="shared" si="10"/>
        <v>2535.5700000000006</v>
      </c>
      <c r="E52" s="47">
        <f t="shared" si="10"/>
        <v>279857.81699999998</v>
      </c>
      <c r="F52" s="48">
        <f t="shared" si="10"/>
        <v>3605.4700000000003</v>
      </c>
      <c r="G52" s="47">
        <f t="shared" si="10"/>
        <v>72688.456000000006</v>
      </c>
      <c r="H52" s="49">
        <f t="shared" si="10"/>
        <v>3655.92</v>
      </c>
      <c r="I52" s="50">
        <f>N52-I32</f>
        <v>1374532.1370000001</v>
      </c>
      <c r="J52" s="50">
        <f t="shared" si="4"/>
        <v>1525523.5090000001</v>
      </c>
      <c r="L52" s="17">
        <f>'Додаток 4 (по ІТП) '!M44</f>
        <v>1998.5650000000003</v>
      </c>
      <c r="N52" s="50">
        <f t="shared" si="5"/>
        <v>1527522.074</v>
      </c>
    </row>
    <row r="53" spans="1:14" s="17" customFormat="1" ht="15.75" x14ac:dyDescent="0.25">
      <c r="A53" s="41">
        <v>7</v>
      </c>
      <c r="B53" s="46" t="s">
        <v>39</v>
      </c>
      <c r="C53" s="47">
        <v>0</v>
      </c>
      <c r="D53" s="78">
        <v>0</v>
      </c>
      <c r="E53" s="47">
        <f>'Додаток 5 (без ІТП)'!E53</f>
        <v>0</v>
      </c>
      <c r="F53" s="48">
        <f>'Додаток 5 (без ІТП)'!F53</f>
        <v>0</v>
      </c>
      <c r="G53" s="47">
        <v>0</v>
      </c>
      <c r="H53" s="79">
        <v>0</v>
      </c>
      <c r="J53" s="50">
        <f t="shared" si="4"/>
        <v>0</v>
      </c>
      <c r="L53" s="17">
        <f>'Додаток 4 (по ІТП) '!M45</f>
        <v>0</v>
      </c>
      <c r="N53" s="50">
        <f t="shared" si="5"/>
        <v>0</v>
      </c>
    </row>
    <row r="54" spans="1:14" s="17" customFormat="1" ht="15.75" x14ac:dyDescent="0.2">
      <c r="A54" s="41">
        <v>8</v>
      </c>
      <c r="B54" s="46" t="s">
        <v>54</v>
      </c>
      <c r="C54" s="47">
        <f t="shared" ref="C54:H54" si="11">SUM(C55:C59)</f>
        <v>13841.130999999998</v>
      </c>
      <c r="D54" s="48">
        <f t="shared" si="11"/>
        <v>29.919999999999998</v>
      </c>
      <c r="E54" s="47">
        <f t="shared" si="11"/>
        <v>3302.3240000000001</v>
      </c>
      <c r="F54" s="48">
        <f t="shared" si="11"/>
        <v>42.529999999999994</v>
      </c>
      <c r="G54" s="47">
        <f t="shared" si="11"/>
        <v>857.72500000000002</v>
      </c>
      <c r="H54" s="49">
        <f t="shared" si="11"/>
        <v>43.14</v>
      </c>
      <c r="J54" s="50">
        <f t="shared" si="4"/>
        <v>18001.179999999997</v>
      </c>
      <c r="L54" s="17">
        <f>'Додаток 4 (по ІТП) '!M46</f>
        <v>23.583000000000002</v>
      </c>
      <c r="N54" s="50">
        <f t="shared" si="5"/>
        <v>18024.762999999995</v>
      </c>
    </row>
    <row r="55" spans="1:14" ht="15.75" x14ac:dyDescent="0.25">
      <c r="A55" s="14" t="s">
        <v>40</v>
      </c>
      <c r="B55" s="51" t="s">
        <v>41</v>
      </c>
      <c r="C55" s="52">
        <f>'Додаток 1'!C51+'Додаток 2'!C51+'Додаток 3 (без ІТП)'!C47</f>
        <v>2111.3589999999999</v>
      </c>
      <c r="D55" s="53">
        <f>'Додаток 1'!D51+'Додаток 2'!D51+'Додаток 3 (без ІТП)'!D47</f>
        <v>4.5599999999999996</v>
      </c>
      <c r="E55" s="52">
        <f>'Додаток 5 (без ІТП)'!E55</f>
        <v>503.74499999999995</v>
      </c>
      <c r="F55" s="53">
        <f>'Додаток 5 (без ІТП)'!F55</f>
        <v>6.4799999999999995</v>
      </c>
      <c r="G55" s="52">
        <f>'Додаток 1'!G51+'Додаток 2'!G51+'Додаток 3 (без ІТП)'!G47</f>
        <v>130.84000000000003</v>
      </c>
      <c r="H55" s="54">
        <f>'Додаток 1'!H51+'Додаток 2'!H51+'Додаток 3 (без ІТП)'!H47</f>
        <v>6.58</v>
      </c>
      <c r="J55" s="50">
        <f t="shared" si="4"/>
        <v>2745.944</v>
      </c>
      <c r="L55" s="17">
        <f>'Додаток 4 (по ІТП) '!M47</f>
        <v>3.597</v>
      </c>
      <c r="N55" s="50">
        <f t="shared" si="5"/>
        <v>2749.5410000000002</v>
      </c>
    </row>
    <row r="56" spans="1:14" ht="15.75" x14ac:dyDescent="0.25">
      <c r="A56" s="14" t="s">
        <v>42</v>
      </c>
      <c r="B56" s="51" t="s">
        <v>43</v>
      </c>
      <c r="C56" s="52">
        <f>'Додаток 1'!C52+'Додаток 2'!C52+'Додаток 3 (без ІТП)'!C48</f>
        <v>0</v>
      </c>
      <c r="D56" s="53">
        <f>'Додаток 1'!D52+'Додаток 2'!D52+'Додаток 3 (без ІТП)'!D48</f>
        <v>0</v>
      </c>
      <c r="E56" s="52">
        <f>'Додаток 5 (без ІТП)'!E56</f>
        <v>0</v>
      </c>
      <c r="F56" s="53">
        <f>'Додаток 5 (без ІТП)'!F56</f>
        <v>0</v>
      </c>
      <c r="G56" s="52">
        <f>'Додаток 1'!G52+'Додаток 2'!G52+'Додаток 3 (без ІТП)'!G48</f>
        <v>0</v>
      </c>
      <c r="H56" s="54">
        <f>'Додаток 1'!H52+'Додаток 2'!H52+'Додаток 3 (без ІТП)'!H48</f>
        <v>0</v>
      </c>
      <c r="J56" s="50">
        <f t="shared" si="4"/>
        <v>0</v>
      </c>
      <c r="L56" s="17">
        <f>'Додаток 4 (по ІТП) '!M48</f>
        <v>0</v>
      </c>
      <c r="N56" s="50">
        <f t="shared" si="5"/>
        <v>0</v>
      </c>
    </row>
    <row r="57" spans="1:14" ht="15.75" x14ac:dyDescent="0.25">
      <c r="A57" s="14" t="s">
        <v>57</v>
      </c>
      <c r="B57" s="51" t="s">
        <v>44</v>
      </c>
      <c r="C57" s="52">
        <f>'Додаток 1'!C53+'Додаток 2'!C53+'Додаток 3 (без ІТП)'!C49</f>
        <v>0</v>
      </c>
      <c r="D57" s="53">
        <f>'Додаток 1'!D53+'Додаток 2'!D53+'Додаток 3 (без ІТП)'!D49</f>
        <v>0</v>
      </c>
      <c r="E57" s="52">
        <f>'Додаток 5 (без ІТП)'!E57</f>
        <v>0</v>
      </c>
      <c r="F57" s="53">
        <f>'Додаток 5 (без ІТП)'!F57</f>
        <v>0</v>
      </c>
      <c r="G57" s="52">
        <f>'Додаток 1'!G53+'Додаток 2'!G53+'Додаток 3 (без ІТП)'!G49</f>
        <v>0</v>
      </c>
      <c r="H57" s="54">
        <f>'Додаток 1'!H53+'Додаток 2'!H53+'Додаток 3 (без ІТП)'!H49</f>
        <v>0</v>
      </c>
      <c r="J57" s="50">
        <f t="shared" si="4"/>
        <v>0</v>
      </c>
      <c r="L57" s="17">
        <f>'Додаток 4 (по ІТП) '!M49</f>
        <v>0</v>
      </c>
      <c r="N57" s="50">
        <f t="shared" si="5"/>
        <v>0</v>
      </c>
    </row>
    <row r="58" spans="1:14" ht="15.75" x14ac:dyDescent="0.25">
      <c r="A58" s="14" t="s">
        <v>45</v>
      </c>
      <c r="B58" s="51" t="s">
        <v>46</v>
      </c>
      <c r="C58" s="52">
        <f>'Додаток 1'!C54+'Додаток 2'!C54+'Додаток 3 (без ІТП)'!C50</f>
        <v>0</v>
      </c>
      <c r="D58" s="53">
        <f>'Додаток 1'!D54+'Додаток 2'!D54+'Додаток 3 (без ІТП)'!D50</f>
        <v>0</v>
      </c>
      <c r="E58" s="52">
        <f>'Додаток 5 (без ІТП)'!E58</f>
        <v>0</v>
      </c>
      <c r="F58" s="53">
        <f>'Додаток 5 (без ІТП)'!F58</f>
        <v>0</v>
      </c>
      <c r="G58" s="52">
        <f>'Додаток 1'!G54+'Додаток 2'!G54+'Додаток 3 (без ІТП)'!G50</f>
        <v>0</v>
      </c>
      <c r="H58" s="54">
        <f>'Додаток 1'!H54+'Додаток 2'!H54+'Додаток 3 (без ІТП)'!H50</f>
        <v>0</v>
      </c>
      <c r="J58" s="50">
        <f t="shared" si="4"/>
        <v>0</v>
      </c>
      <c r="L58" s="17">
        <f>'Додаток 4 (по ІТП) '!M50</f>
        <v>0</v>
      </c>
      <c r="N58" s="50">
        <f t="shared" si="5"/>
        <v>0</v>
      </c>
    </row>
    <row r="59" spans="1:14" ht="15.75" x14ac:dyDescent="0.25">
      <c r="A59" s="57" t="s">
        <v>47</v>
      </c>
      <c r="B59" s="58" t="s">
        <v>84</v>
      </c>
      <c r="C59" s="59">
        <f>'Додаток 1'!C55+'Додаток 2'!C55+'Додаток 3 (без ІТП)'!C51</f>
        <v>11729.771999999997</v>
      </c>
      <c r="D59" s="60">
        <f>'Додаток 1'!D55+'Додаток 2'!D55+'Додаток 3 (без ІТП)'!D51</f>
        <v>25.36</v>
      </c>
      <c r="E59" s="52">
        <f>'Додаток 5 (без ІТП)'!E59</f>
        <v>2798.5790000000002</v>
      </c>
      <c r="F59" s="53">
        <f>'Додаток 5 (без ІТП)'!F59</f>
        <v>36.049999999999997</v>
      </c>
      <c r="G59" s="59">
        <f>'Додаток 1'!G55+'Додаток 2'!G55+'Додаток 3 (без ІТП)'!G51</f>
        <v>726.88499999999999</v>
      </c>
      <c r="H59" s="61">
        <f>'Додаток 1'!H55+'Додаток 2'!H55+'Додаток 3 (без ІТП)'!H51</f>
        <v>36.56</v>
      </c>
      <c r="J59" s="50">
        <f t="shared" si="4"/>
        <v>15255.235999999997</v>
      </c>
      <c r="L59" s="17">
        <f>'Додаток 4 (по ІТП) '!M51</f>
        <v>19.986000000000001</v>
      </c>
      <c r="N59" s="50">
        <f t="shared" si="5"/>
        <v>15275.221999999998</v>
      </c>
    </row>
    <row r="60" spans="1:14" s="17" customFormat="1" ht="20.25" customHeight="1" thickBot="1" x14ac:dyDescent="0.3">
      <c r="A60" s="62">
        <v>9</v>
      </c>
      <c r="B60" s="63" t="s">
        <v>110</v>
      </c>
      <c r="C60" s="64">
        <f t="shared" ref="C60:H60" si="12">C52+C53+C54</f>
        <v>1186818.3670000001</v>
      </c>
      <c r="D60" s="65">
        <f t="shared" si="12"/>
        <v>2565.4900000000007</v>
      </c>
      <c r="E60" s="64">
        <f t="shared" ref="E60:F60" si="13">E52+E53+E54</f>
        <v>283160.141</v>
      </c>
      <c r="F60" s="65">
        <f t="shared" si="13"/>
        <v>3648.0000000000005</v>
      </c>
      <c r="G60" s="64">
        <f t="shared" si="12"/>
        <v>73546.181000000011</v>
      </c>
      <c r="H60" s="66">
        <f t="shared" si="12"/>
        <v>3699.06</v>
      </c>
      <c r="J60" s="50">
        <f t="shared" si="4"/>
        <v>1543524.6890000002</v>
      </c>
    </row>
    <row r="61" spans="1:14" ht="30.75" customHeight="1" thickBot="1" x14ac:dyDescent="0.3">
      <c r="A61" s="67">
        <v>10</v>
      </c>
      <c r="B61" s="68" t="s">
        <v>90</v>
      </c>
      <c r="C61" s="69" t="s">
        <v>70</v>
      </c>
      <c r="D61" s="80">
        <f>ROUND(D60*1.2,2)</f>
        <v>3078.59</v>
      </c>
      <c r="E61" s="69" t="s">
        <v>70</v>
      </c>
      <c r="F61" s="80">
        <f>ROUND(F60*1.2,2)</f>
        <v>4377.6000000000004</v>
      </c>
      <c r="G61" s="69" t="s">
        <v>70</v>
      </c>
      <c r="H61" s="81">
        <f>ROUND(H60*1.2,2)</f>
        <v>4438.87</v>
      </c>
    </row>
    <row r="62" spans="1:14" ht="42" customHeight="1" x14ac:dyDescent="0.25">
      <c r="A62" s="72"/>
      <c r="B62" s="72"/>
      <c r="C62" s="72"/>
      <c r="D62" s="72"/>
      <c r="E62" s="72"/>
      <c r="F62" s="72"/>
      <c r="G62" s="72"/>
      <c r="H62" s="72"/>
    </row>
    <row r="63" spans="1:14" ht="38.25" customHeight="1" x14ac:dyDescent="0.25">
      <c r="A63" s="158" t="s">
        <v>147</v>
      </c>
      <c r="B63" s="158"/>
      <c r="C63" s="82"/>
      <c r="D63" s="82"/>
      <c r="E63" s="82"/>
      <c r="F63" s="82"/>
      <c r="G63" s="159" t="s">
        <v>151</v>
      </c>
      <c r="H63" s="159"/>
    </row>
    <row r="64" spans="1:14" ht="15.75" hidden="1" customHeight="1" x14ac:dyDescent="0.25">
      <c r="A64" s="172" t="s">
        <v>144</v>
      </c>
      <c r="B64" s="172"/>
      <c r="C64" s="27"/>
      <c r="D64" s="27"/>
      <c r="E64" s="27"/>
      <c r="F64" s="27"/>
      <c r="G64" s="5" t="s">
        <v>145</v>
      </c>
      <c r="H64" s="27"/>
      <c r="I64" s="1"/>
    </row>
    <row r="65" spans="1:7" hidden="1" x14ac:dyDescent="0.25"/>
    <row r="66" spans="1:7" ht="28.5" hidden="1" customHeight="1" x14ac:dyDescent="0.25">
      <c r="A66" s="152" t="s">
        <v>138</v>
      </c>
      <c r="B66" s="152"/>
      <c r="C66" s="74"/>
      <c r="G66" s="75" t="s">
        <v>133</v>
      </c>
    </row>
    <row r="67" spans="1:7" hidden="1" x14ac:dyDescent="0.25"/>
    <row r="68" spans="1:7" hidden="1" x14ac:dyDescent="0.25"/>
    <row r="69" spans="1:7" hidden="1" x14ac:dyDescent="0.25"/>
  </sheetData>
  <mergeCells count="17">
    <mergeCell ref="A66:B66"/>
    <mergeCell ref="B20:H20"/>
    <mergeCell ref="B25:H25"/>
    <mergeCell ref="A63:B63"/>
    <mergeCell ref="A64:B64"/>
    <mergeCell ref="G63:H63"/>
    <mergeCell ref="G16:H16"/>
    <mergeCell ref="E16:F16"/>
    <mergeCell ref="F7:H7"/>
    <mergeCell ref="F8:H8"/>
    <mergeCell ref="F9:H9"/>
    <mergeCell ref="A12:H12"/>
    <mergeCell ref="A13:H13"/>
    <mergeCell ref="A14:H14"/>
    <mergeCell ref="A16:A18"/>
    <mergeCell ref="B16:B18"/>
    <mergeCell ref="C16:D16"/>
  </mergeCells>
  <printOptions horizontalCentered="1"/>
  <pageMargins left="0.53" right="0" top="0.62" bottom="0.15748031496062992" header="0.2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8"/>
  <sheetViews>
    <sheetView view="pageBreakPreview" zoomScale="110" zoomScaleNormal="100" zoomScaleSheetLayoutView="110" workbookViewId="0">
      <selection activeCell="E10" sqref="E10"/>
    </sheetView>
  </sheetViews>
  <sheetFormatPr defaultColWidth="9.140625" defaultRowHeight="15" x14ac:dyDescent="0.25"/>
  <cols>
    <col min="1" max="1" width="7" style="7" customWidth="1"/>
    <col min="2" max="2" width="56.7109375" style="7" customWidth="1"/>
    <col min="3" max="3" width="19.28515625" style="7" customWidth="1"/>
    <col min="4" max="4" width="14.85546875" style="7" customWidth="1"/>
    <col min="5" max="5" width="19.28515625" style="7" customWidth="1"/>
    <col min="6" max="6" width="13.7109375" style="7" customWidth="1"/>
    <col min="7" max="7" width="19.28515625" style="7" customWidth="1"/>
    <col min="8" max="8" width="12.42578125" style="7" customWidth="1"/>
    <col min="9" max="9" width="16.5703125" style="7" hidden="1" customWidth="1"/>
    <col min="10" max="10" width="16.140625" style="7" hidden="1" customWidth="1"/>
    <col min="11" max="13" width="0" style="7" hidden="1" customWidth="1"/>
    <col min="14" max="16384" width="9.140625" style="7"/>
  </cols>
  <sheetData>
    <row r="1" spans="1:8" s="1" customFormat="1" ht="15.75" x14ac:dyDescent="0.25">
      <c r="F1" s="2" t="s">
        <v>89</v>
      </c>
    </row>
    <row r="2" spans="1:8" s="1" customFormat="1" ht="15.75" x14ac:dyDescent="0.25">
      <c r="F2" s="3" t="s">
        <v>139</v>
      </c>
    </row>
    <row r="3" spans="1:8" s="1" customFormat="1" ht="15.75" x14ac:dyDescent="0.25">
      <c r="F3" s="3" t="s">
        <v>142</v>
      </c>
    </row>
    <row r="4" spans="1:8" s="1" customFormat="1" ht="15.75" x14ac:dyDescent="0.25">
      <c r="F4" s="3" t="s">
        <v>140</v>
      </c>
    </row>
    <row r="5" spans="1:8" s="1" customFormat="1" ht="15.75" x14ac:dyDescent="0.25">
      <c r="F5" s="3" t="s">
        <v>141</v>
      </c>
    </row>
    <row r="6" spans="1:8" s="1" customFormat="1" ht="15.75" x14ac:dyDescent="0.25">
      <c r="F6" s="4" t="s">
        <v>154</v>
      </c>
      <c r="G6" s="5"/>
      <c r="H6" s="5"/>
    </row>
    <row r="7" spans="1:8" s="1" customFormat="1" ht="15.75" x14ac:dyDescent="0.25">
      <c r="F7" s="150" t="s">
        <v>148</v>
      </c>
      <c r="G7" s="150"/>
      <c r="H7" s="150"/>
    </row>
    <row r="8" spans="1:8" s="1" customFormat="1" ht="15.75" x14ac:dyDescent="0.25">
      <c r="F8" s="150" t="s">
        <v>149</v>
      </c>
      <c r="G8" s="150"/>
      <c r="H8" s="150"/>
    </row>
    <row r="9" spans="1:8" s="1" customFormat="1" ht="15.75" x14ac:dyDescent="0.25">
      <c r="F9" s="150" t="s">
        <v>141</v>
      </c>
      <c r="G9" s="150"/>
      <c r="H9" s="150"/>
    </row>
    <row r="10" spans="1:8" s="1" customFormat="1" ht="16.5" x14ac:dyDescent="0.25">
      <c r="F10" s="6" t="s">
        <v>156</v>
      </c>
    </row>
    <row r="11" spans="1:8" ht="15.75" x14ac:dyDescent="0.25">
      <c r="F11" s="6"/>
    </row>
    <row r="12" spans="1:8" ht="16.5" x14ac:dyDescent="0.25">
      <c r="A12" s="151" t="s">
        <v>49</v>
      </c>
      <c r="B12" s="151"/>
      <c r="C12" s="151"/>
      <c r="D12" s="151"/>
      <c r="E12" s="151"/>
      <c r="F12" s="151"/>
      <c r="G12" s="151"/>
      <c r="H12" s="151"/>
    </row>
    <row r="13" spans="1:8" ht="18" customHeight="1" x14ac:dyDescent="0.25">
      <c r="A13" s="151" t="s">
        <v>134</v>
      </c>
      <c r="B13" s="151"/>
      <c r="C13" s="151"/>
      <c r="D13" s="151"/>
      <c r="E13" s="151"/>
      <c r="F13" s="151"/>
      <c r="G13" s="151"/>
      <c r="H13" s="151"/>
    </row>
    <row r="14" spans="1:8" ht="15.75" customHeight="1" x14ac:dyDescent="0.25">
      <c r="A14" s="151" t="s">
        <v>83</v>
      </c>
      <c r="B14" s="151"/>
      <c r="C14" s="151"/>
      <c r="D14" s="151"/>
      <c r="E14" s="151"/>
      <c r="F14" s="151"/>
      <c r="G14" s="151"/>
      <c r="H14" s="151"/>
    </row>
    <row r="15" spans="1:8" ht="18.75" customHeight="1" thickBot="1" x14ac:dyDescent="0.3">
      <c r="H15" s="33"/>
    </row>
    <row r="16" spans="1:8" ht="84.75" customHeight="1" x14ac:dyDescent="0.25">
      <c r="A16" s="160" t="s">
        <v>0</v>
      </c>
      <c r="B16" s="162" t="s">
        <v>50</v>
      </c>
      <c r="C16" s="167" t="s">
        <v>106</v>
      </c>
      <c r="D16" s="169"/>
      <c r="E16" s="167" t="s">
        <v>152</v>
      </c>
      <c r="F16" s="168"/>
      <c r="G16" s="165" t="s">
        <v>130</v>
      </c>
      <c r="H16" s="166"/>
    </row>
    <row r="17" spans="1:10" ht="25.5" customHeight="1" x14ac:dyDescent="0.25">
      <c r="A17" s="161"/>
      <c r="B17" s="163"/>
      <c r="C17" s="34" t="s">
        <v>59</v>
      </c>
      <c r="D17" s="35" t="s">
        <v>95</v>
      </c>
      <c r="E17" s="35" t="s">
        <v>59</v>
      </c>
      <c r="F17" s="34" t="s">
        <v>95</v>
      </c>
      <c r="G17" s="35" t="s">
        <v>59</v>
      </c>
      <c r="H17" s="36" t="s">
        <v>95</v>
      </c>
    </row>
    <row r="18" spans="1:10" ht="17.25" customHeight="1" x14ac:dyDescent="0.25">
      <c r="A18" s="161"/>
      <c r="B18" s="163"/>
      <c r="C18" s="12" t="s">
        <v>74</v>
      </c>
      <c r="D18" s="37" t="s">
        <v>48</v>
      </c>
      <c r="E18" s="12" t="s">
        <v>74</v>
      </c>
      <c r="F18" s="38" t="s">
        <v>48</v>
      </c>
      <c r="G18" s="12" t="s">
        <v>74</v>
      </c>
      <c r="H18" s="10" t="s">
        <v>48</v>
      </c>
    </row>
    <row r="19" spans="1:10" ht="15.75" x14ac:dyDescent="0.25">
      <c r="A19" s="11">
        <v>1</v>
      </c>
      <c r="B19" s="12">
        <v>2</v>
      </c>
      <c r="C19" s="12">
        <v>3</v>
      </c>
      <c r="D19" s="12">
        <v>4</v>
      </c>
      <c r="E19" s="12">
        <v>5</v>
      </c>
      <c r="F19" s="39">
        <v>6</v>
      </c>
      <c r="G19" s="12">
        <v>7</v>
      </c>
      <c r="H19" s="40">
        <v>8</v>
      </c>
    </row>
    <row r="20" spans="1:10" ht="19.5" customHeight="1" x14ac:dyDescent="0.25">
      <c r="A20" s="11"/>
      <c r="B20" s="155" t="s">
        <v>109</v>
      </c>
      <c r="C20" s="156"/>
      <c r="D20" s="156"/>
      <c r="E20" s="156"/>
      <c r="F20" s="156"/>
      <c r="G20" s="156"/>
      <c r="H20" s="157"/>
    </row>
    <row r="21" spans="1:10" ht="15.75" x14ac:dyDescent="0.25">
      <c r="A21" s="41" t="s">
        <v>61</v>
      </c>
      <c r="B21" s="19" t="s">
        <v>68</v>
      </c>
      <c r="C21" s="12" t="s">
        <v>70</v>
      </c>
      <c r="D21" s="42">
        <f>SUM(D22:D24)</f>
        <v>2739.4700000000003</v>
      </c>
      <c r="E21" s="12" t="s">
        <v>70</v>
      </c>
      <c r="F21" s="42">
        <f>SUM(F22:F24)</f>
        <v>3821.98</v>
      </c>
      <c r="G21" s="12" t="s">
        <v>70</v>
      </c>
      <c r="H21" s="43">
        <f>SUM(H22:H24)</f>
        <v>3873.0400000000004</v>
      </c>
    </row>
    <row r="22" spans="1:10" ht="15.75" x14ac:dyDescent="0.25">
      <c r="A22" s="41" t="s">
        <v>65</v>
      </c>
      <c r="B22" s="19" t="s">
        <v>63</v>
      </c>
      <c r="C22" s="12" t="s">
        <v>70</v>
      </c>
      <c r="D22" s="44">
        <f>'Додаток 1'!D20</f>
        <v>1732.27</v>
      </c>
      <c r="E22" s="12" t="s">
        <v>70</v>
      </c>
      <c r="F22" s="44">
        <f>'Додаток 1'!F20</f>
        <v>2721.14</v>
      </c>
      <c r="G22" s="12" t="s">
        <v>70</v>
      </c>
      <c r="H22" s="45">
        <f>'Додаток 1'!H20</f>
        <v>2758.3</v>
      </c>
    </row>
    <row r="23" spans="1:10" ht="15.75" x14ac:dyDescent="0.25">
      <c r="A23" s="41" t="s">
        <v>66</v>
      </c>
      <c r="B23" s="19" t="s">
        <v>64</v>
      </c>
      <c r="C23" s="12" t="s">
        <v>70</v>
      </c>
      <c r="D23" s="44">
        <f>'Додаток 2'!D20</f>
        <v>797.17</v>
      </c>
      <c r="E23" s="12" t="s">
        <v>70</v>
      </c>
      <c r="F23" s="44">
        <f>'Додаток 2'!F20</f>
        <v>890.81000000000006</v>
      </c>
      <c r="G23" s="12" t="s">
        <v>70</v>
      </c>
      <c r="H23" s="45">
        <f>'Додаток 2'!H20</f>
        <v>904.71</v>
      </c>
    </row>
    <row r="24" spans="1:10" ht="15.75" x14ac:dyDescent="0.25">
      <c r="A24" s="41" t="s">
        <v>67</v>
      </c>
      <c r="B24" s="19" t="s">
        <v>69</v>
      </c>
      <c r="C24" s="12" t="s">
        <v>70</v>
      </c>
      <c r="D24" s="44">
        <f>'Додаток 4 (по ІТП) '!D21</f>
        <v>210.03</v>
      </c>
      <c r="E24" s="12" t="s">
        <v>70</v>
      </c>
      <c r="F24" s="44">
        <f>'Додаток 4 (по ІТП) '!F21</f>
        <v>210.03</v>
      </c>
      <c r="G24" s="12" t="s">
        <v>70</v>
      </c>
      <c r="H24" s="45">
        <f>'Додаток 4 (по ІТП) '!H21</f>
        <v>210.03</v>
      </c>
    </row>
    <row r="25" spans="1:10" ht="22.5" customHeight="1" x14ac:dyDescent="0.25">
      <c r="A25" s="41" t="s">
        <v>150</v>
      </c>
      <c r="B25" s="155" t="s">
        <v>75</v>
      </c>
      <c r="C25" s="156"/>
      <c r="D25" s="156"/>
      <c r="E25" s="156"/>
      <c r="F25" s="156"/>
      <c r="G25" s="156"/>
      <c r="H25" s="157"/>
    </row>
    <row r="26" spans="1:10" s="17" customFormat="1" ht="15.75" x14ac:dyDescent="0.2">
      <c r="A26" s="41">
        <v>1</v>
      </c>
      <c r="B26" s="46" t="s">
        <v>1</v>
      </c>
      <c r="C26" s="47">
        <f t="shared" ref="C26:H26" si="0">C27+C33+C34+C38</f>
        <v>1087851.2790000001</v>
      </c>
      <c r="D26" s="48">
        <f t="shared" si="0"/>
        <v>2511.9800000000005</v>
      </c>
      <c r="E26" s="47">
        <f t="shared" ref="E26:F26" si="1">E27+E33+E34+E38</f>
        <v>265351.02299999999</v>
      </c>
      <c r="F26" s="48">
        <f t="shared" si="1"/>
        <v>3580.19</v>
      </c>
      <c r="G26" s="47">
        <f t="shared" si="0"/>
        <v>68962.501000000004</v>
      </c>
      <c r="H26" s="49">
        <f t="shared" si="0"/>
        <v>3631</v>
      </c>
      <c r="J26" s="50">
        <f>C26+E26+G26</f>
        <v>1422164.8030000001</v>
      </c>
    </row>
    <row r="27" spans="1:10" s="17" customFormat="1" ht="15.75" x14ac:dyDescent="0.2">
      <c r="A27" s="18" t="s">
        <v>2</v>
      </c>
      <c r="B27" s="46" t="s">
        <v>3</v>
      </c>
      <c r="C27" s="47">
        <f t="shared" ref="C27:H27" si="2">SUM(C28:C32)</f>
        <v>747370.76800000004</v>
      </c>
      <c r="D27" s="48">
        <f t="shared" si="2"/>
        <v>1659.44</v>
      </c>
      <c r="E27" s="47">
        <f t="shared" ref="E27:F27" si="3">SUM(E28:E32)</f>
        <v>208243.97099999999</v>
      </c>
      <c r="F27" s="48">
        <f t="shared" si="3"/>
        <v>2720.15</v>
      </c>
      <c r="G27" s="47">
        <f t="shared" si="2"/>
        <v>54380.07</v>
      </c>
      <c r="H27" s="49">
        <f t="shared" si="2"/>
        <v>2772.57</v>
      </c>
      <c r="J27" s="50">
        <f t="shared" ref="J27:J60" si="4">C27+E27+G27</f>
        <v>1009994.809</v>
      </c>
    </row>
    <row r="28" spans="1:10" ht="15.75" x14ac:dyDescent="0.25">
      <c r="A28" s="14" t="s">
        <v>4</v>
      </c>
      <c r="B28" s="51" t="s">
        <v>5</v>
      </c>
      <c r="C28" s="52">
        <f>'Додаток 1'!C24</f>
        <v>480180.19699999999</v>
      </c>
      <c r="D28" s="53">
        <f>'Додаток 1'!D24</f>
        <v>996.63</v>
      </c>
      <c r="E28" s="52">
        <f>'Додаток 1'!E24</f>
        <v>156793.58799999999</v>
      </c>
      <c r="F28" s="53">
        <f>'Додаток 1'!F24</f>
        <v>1963.76</v>
      </c>
      <c r="G28" s="52">
        <f>'Додаток 1'!G24</f>
        <v>40986.129999999997</v>
      </c>
      <c r="H28" s="54">
        <f>'Додаток 1'!H24</f>
        <v>2002.67</v>
      </c>
      <c r="J28" s="50">
        <f t="shared" si="4"/>
        <v>677959.91499999992</v>
      </c>
    </row>
    <row r="29" spans="1:10" ht="15.75" x14ac:dyDescent="0.25">
      <c r="A29" s="14" t="s">
        <v>6</v>
      </c>
      <c r="B29" s="51" t="s">
        <v>7</v>
      </c>
      <c r="C29" s="52">
        <f>'Додаток 1'!C25+'Додаток 2'!C24+'Додаток 4 (по ІТП) '!C24</f>
        <v>136183.19200000001</v>
      </c>
      <c r="D29" s="53">
        <f>'Додаток 1'!D25+'Додаток 2'!D24+'Додаток 4 (по ІТП) '!D24</f>
        <v>355.70000000000005</v>
      </c>
      <c r="E29" s="52">
        <f>'Додаток 1'!E25+'Додаток 2'!E24+'Додаток 4 (по ІТП) '!E24</f>
        <v>22848.520999999997</v>
      </c>
      <c r="F29" s="53">
        <f>'Додаток 1'!F25+'Додаток 2'!F24+'Додаток 4 (по ІТП) '!F24</f>
        <v>356.46000000000004</v>
      </c>
      <c r="G29" s="52">
        <f>'Додаток 1'!G25+'Додаток 2'!G24+'Додаток 4 (по ІТП) '!G24</f>
        <v>5835.1090000000004</v>
      </c>
      <c r="H29" s="54">
        <f>'Додаток 1'!H25+'Додаток 2'!H24+'Додаток 4 (по ІТП) '!H24</f>
        <v>356.3</v>
      </c>
      <c r="J29" s="50">
        <f t="shared" si="4"/>
        <v>164866.82200000001</v>
      </c>
    </row>
    <row r="30" spans="1:10" ht="15.75" x14ac:dyDescent="0.25">
      <c r="A30" s="14" t="s">
        <v>8</v>
      </c>
      <c r="B30" s="51" t="s">
        <v>51</v>
      </c>
      <c r="C30" s="52">
        <v>0</v>
      </c>
      <c r="D30" s="55">
        <v>0</v>
      </c>
      <c r="E30" s="52">
        <v>0</v>
      </c>
      <c r="F30" s="55">
        <v>0</v>
      </c>
      <c r="G30" s="52">
        <v>0</v>
      </c>
      <c r="H30" s="56">
        <v>0</v>
      </c>
      <c r="J30" s="50">
        <f t="shared" si="4"/>
        <v>0</v>
      </c>
    </row>
    <row r="31" spans="1:10" ht="15.75" x14ac:dyDescent="0.25">
      <c r="A31" s="14" t="s">
        <v>9</v>
      </c>
      <c r="B31" s="51" t="s">
        <v>10</v>
      </c>
      <c r="C31" s="52">
        <f>'Додаток 1'!C27+'Додаток 2'!C26</f>
        <v>5219.1550000000007</v>
      </c>
      <c r="D31" s="53">
        <f>'Додаток 1'!D27+'Додаток 2'!D26</f>
        <v>11.65</v>
      </c>
      <c r="E31" s="52">
        <f>'Додаток 1'!E27+'Додаток 2'!E26</f>
        <v>877.25</v>
      </c>
      <c r="F31" s="53">
        <f>'Додаток 1'!F27+'Додаток 2'!F26</f>
        <v>11.72</v>
      </c>
      <c r="G31" s="52">
        <f>'Додаток 1'!G27+'Додаток 2'!G26</f>
        <v>224.185</v>
      </c>
      <c r="H31" s="54">
        <f>'Додаток 1'!H27+'Додаток 2'!H26</f>
        <v>11.7</v>
      </c>
      <c r="J31" s="50">
        <f t="shared" si="4"/>
        <v>6320.5900000000011</v>
      </c>
    </row>
    <row r="32" spans="1:10" ht="15.75" x14ac:dyDescent="0.25">
      <c r="A32" s="14" t="s">
        <v>11</v>
      </c>
      <c r="B32" s="51" t="s">
        <v>72</v>
      </c>
      <c r="C32" s="52">
        <f>'Додаток 1'!C28+'Додаток 2'!C27</f>
        <v>125788.224</v>
      </c>
      <c r="D32" s="53">
        <f>'Додаток 1'!D28+'Додаток 2'!D27</f>
        <v>295.45999999999998</v>
      </c>
      <c r="E32" s="52">
        <f>'Додаток 1'!E28+'Додаток 2'!E27</f>
        <v>27724.611999999997</v>
      </c>
      <c r="F32" s="53">
        <f>'Додаток 1'!F28+'Додаток 2'!F27</f>
        <v>388.21</v>
      </c>
      <c r="G32" s="52">
        <f>'Додаток 1'!G28+'Додаток 2'!G27</f>
        <v>7334.6459999999997</v>
      </c>
      <c r="H32" s="54">
        <f>'Додаток 1'!H28+'Додаток 2'!H27</f>
        <v>401.90000000000003</v>
      </c>
      <c r="J32" s="50">
        <f t="shared" si="4"/>
        <v>160847.48200000002</v>
      </c>
    </row>
    <row r="33" spans="1:10" s="17" customFormat="1" ht="15.75" x14ac:dyDescent="0.2">
      <c r="A33" s="18" t="s">
        <v>12</v>
      </c>
      <c r="B33" s="46" t="s">
        <v>13</v>
      </c>
      <c r="C33" s="47">
        <f>'Додаток 1'!C29+'Додаток 2'!C29+'Додаток 4 (по ІТП) '!C25</f>
        <v>151504.15900000001</v>
      </c>
      <c r="D33" s="48">
        <f>'Додаток 1'!D29+'Додаток 2'!D29+'Додаток 4 (по ІТП) '!D25</f>
        <v>386.69000000000005</v>
      </c>
      <c r="E33" s="47">
        <f>'Додаток 1'!E29+'Додаток 2'!E29+'Додаток 4 (по ІТП) '!E25</f>
        <v>25404.648000000001</v>
      </c>
      <c r="F33" s="48">
        <f>'Додаток 1'!F29+'Додаток 2'!F29+'Додаток 4 (по ІТП) '!F25</f>
        <v>389.92</v>
      </c>
      <c r="G33" s="47">
        <f>'Додаток 1'!G29+'Додаток 2'!G29+'Додаток 4 (по ІТП) '!G25</f>
        <v>6486.5410000000002</v>
      </c>
      <c r="H33" s="49">
        <f>'Додаток 1'!H29+'Додаток 2'!H29+'Додаток 4 (по ІТП) '!H25</f>
        <v>389.23</v>
      </c>
      <c r="J33" s="50">
        <f t="shared" si="4"/>
        <v>183395.34800000003</v>
      </c>
    </row>
    <row r="34" spans="1:10" s="17" customFormat="1" ht="15.75" x14ac:dyDescent="0.2">
      <c r="A34" s="18" t="s">
        <v>14</v>
      </c>
      <c r="B34" s="46" t="s">
        <v>15</v>
      </c>
      <c r="C34" s="47">
        <f t="shared" ref="C34:H34" si="5">SUM(C35:C37)</f>
        <v>49436.161</v>
      </c>
      <c r="D34" s="48">
        <f t="shared" si="5"/>
        <v>143.07</v>
      </c>
      <c r="E34" s="47">
        <f t="shared" ref="E34:F34" si="6">SUM(E35:E37)</f>
        <v>8273.2019999999993</v>
      </c>
      <c r="F34" s="48">
        <f t="shared" si="6"/>
        <v>144.06</v>
      </c>
      <c r="G34" s="47">
        <f t="shared" si="5"/>
        <v>2110.8410000000003</v>
      </c>
      <c r="H34" s="49">
        <f t="shared" si="5"/>
        <v>143.85</v>
      </c>
      <c r="J34" s="50">
        <f t="shared" si="4"/>
        <v>59820.203999999998</v>
      </c>
    </row>
    <row r="35" spans="1:10" ht="15.75" x14ac:dyDescent="0.25">
      <c r="A35" s="14" t="s">
        <v>16</v>
      </c>
      <c r="B35" s="51" t="s">
        <v>102</v>
      </c>
      <c r="C35" s="52">
        <f>'Додаток 1'!C31+'Додаток 2'!C31+'Додаток 4 (по ІТП) '!C27</f>
        <v>33330.916000000005</v>
      </c>
      <c r="D35" s="53">
        <f>'Додаток 1'!D31+'Додаток 2'!D31+'Додаток 4 (по ІТП) '!D27</f>
        <v>85.07</v>
      </c>
      <c r="E35" s="52">
        <f>'Додаток 1'!E31+'Додаток 2'!E31+'Додаток 4 (по ІТП) '!E27</f>
        <v>5589.0219999999999</v>
      </c>
      <c r="F35" s="53">
        <f>'Додаток 1'!F31+'Додаток 2'!F31+'Додаток 4 (по ІТП) '!F27</f>
        <v>85.78</v>
      </c>
      <c r="G35" s="52">
        <f>'Додаток 1'!G31+'Додаток 2'!G31+'Додаток 4 (по ІТП) '!G27</f>
        <v>1427.039</v>
      </c>
      <c r="H35" s="54">
        <f>'Додаток 1'!H31+'Додаток 2'!H31+'Додаток 4 (по ІТП) '!H27</f>
        <v>85.63</v>
      </c>
      <c r="J35" s="50">
        <f t="shared" si="4"/>
        <v>40346.976999999999</v>
      </c>
    </row>
    <row r="36" spans="1:10" ht="15.75" x14ac:dyDescent="0.25">
      <c r="A36" s="14" t="s">
        <v>18</v>
      </c>
      <c r="B36" s="51" t="s">
        <v>19</v>
      </c>
      <c r="C36" s="52">
        <f>'Додаток 1'!C32+'Додаток 2'!C32+'Додаток 4 (по ІТП) '!C28</f>
        <v>9017.3059999999987</v>
      </c>
      <c r="D36" s="53">
        <f>'Додаток 1'!D32+'Додаток 2'!D32+'Додаток 4 (по ІТП) '!D28</f>
        <v>35.64</v>
      </c>
      <c r="E36" s="52">
        <f>'Додаток 1'!E32+'Додаток 2'!E32+'Додаток 4 (по ІТП) '!E28</f>
        <v>1500.2529999999999</v>
      </c>
      <c r="F36" s="53">
        <f>'Додаток 1'!F32+'Додаток 2'!F32+'Додаток 4 (по ІТП) '!F28</f>
        <v>35.730000000000004</v>
      </c>
      <c r="G36" s="52">
        <f>'Додаток 1'!G32+'Додаток 2'!G32+'Додаток 4 (по ІТП) '!G28</f>
        <v>381.94600000000003</v>
      </c>
      <c r="H36" s="54">
        <f>'Додаток 1'!H32+'Додаток 2'!H32+'Додаток 4 (по ІТП) '!H28</f>
        <v>35.71</v>
      </c>
      <c r="J36" s="50">
        <f t="shared" si="4"/>
        <v>10899.504999999999</v>
      </c>
    </row>
    <row r="37" spans="1:10" ht="15.75" x14ac:dyDescent="0.25">
      <c r="A37" s="14" t="s">
        <v>20</v>
      </c>
      <c r="B37" s="51" t="s">
        <v>21</v>
      </c>
      <c r="C37" s="52">
        <f>'Додаток 1'!C33+'Додаток 2'!C33+'Додаток 4 (по ІТП) '!C29</f>
        <v>7087.9390000000003</v>
      </c>
      <c r="D37" s="53">
        <f>'Додаток 1'!D33+'Додаток 2'!D33+'Додаток 4 (по ІТП) '!D29</f>
        <v>22.36</v>
      </c>
      <c r="E37" s="52">
        <f>'Додаток 1'!E33+'Додаток 2'!E33+'Додаток 4 (по ІТП) '!E29</f>
        <v>1183.9270000000001</v>
      </c>
      <c r="F37" s="53">
        <f>'Додаток 1'!F33+'Додаток 2'!F33+'Додаток 4 (по ІТП) '!F29</f>
        <v>22.55</v>
      </c>
      <c r="G37" s="52">
        <f>'Додаток 1'!G33+'Додаток 2'!G33+'Додаток 4 (по ІТП) '!G29</f>
        <v>301.85599999999999</v>
      </c>
      <c r="H37" s="54">
        <f>'Додаток 1'!H33+'Додаток 2'!H33+'Додаток 4 (по ІТП) '!H29</f>
        <v>22.509999999999998</v>
      </c>
      <c r="J37" s="50">
        <f t="shared" si="4"/>
        <v>8573.7219999999998</v>
      </c>
    </row>
    <row r="38" spans="1:10" s="17" customFormat="1" ht="15.75" x14ac:dyDescent="0.2">
      <c r="A38" s="18" t="s">
        <v>22</v>
      </c>
      <c r="B38" s="46" t="s">
        <v>23</v>
      </c>
      <c r="C38" s="47">
        <f t="shared" ref="C38:H38" si="7">SUM(C39:C41)</f>
        <v>139540.19099999999</v>
      </c>
      <c r="D38" s="48">
        <f t="shared" si="7"/>
        <v>322.77999999999997</v>
      </c>
      <c r="E38" s="47">
        <f t="shared" ref="E38:F38" si="8">SUM(E39:E41)</f>
        <v>23429.201999999997</v>
      </c>
      <c r="F38" s="48">
        <f t="shared" si="8"/>
        <v>326.06</v>
      </c>
      <c r="G38" s="47">
        <f t="shared" si="7"/>
        <v>5985.049</v>
      </c>
      <c r="H38" s="49">
        <f t="shared" si="7"/>
        <v>325.35000000000002</v>
      </c>
      <c r="J38" s="50">
        <f t="shared" si="4"/>
        <v>168954.44199999998</v>
      </c>
    </row>
    <row r="39" spans="1:10" ht="15.75" x14ac:dyDescent="0.25">
      <c r="A39" s="14" t="s">
        <v>24</v>
      </c>
      <c r="B39" s="51" t="s">
        <v>25</v>
      </c>
      <c r="C39" s="52">
        <f>'Додаток 1'!C35+'Додаток 2'!C35+'Додаток 4 (по ІТП) '!C31</f>
        <v>79948.547000000006</v>
      </c>
      <c r="D39" s="53">
        <f>'Додаток 1'!D35+'Додаток 2'!D35+'Додаток 4 (по ІТП) '!D31</f>
        <v>184.94</v>
      </c>
      <c r="E39" s="52">
        <f>'Додаток 1'!E35+'Додаток 2'!E35+'Додаток 4 (по ІТП) '!E31</f>
        <v>13423.591999999999</v>
      </c>
      <c r="F39" s="53">
        <f>'Додаток 1'!F35+'Додаток 2'!F35+'Додаток 4 (по ІТП) '!F31</f>
        <v>186.82</v>
      </c>
      <c r="G39" s="52">
        <f>'Додаток 1'!G35+'Додаток 2'!G35+'Додаток 4 (по ІТП) '!G31</f>
        <v>3429.0909999999999</v>
      </c>
      <c r="H39" s="54">
        <f>'Додаток 1'!H35+'Додаток 2'!H35+'Додаток 4 (по ІТП) '!H31</f>
        <v>186.42</v>
      </c>
      <c r="J39" s="50">
        <f t="shared" si="4"/>
        <v>96801.23000000001</v>
      </c>
    </row>
    <row r="40" spans="1:10" ht="15.75" x14ac:dyDescent="0.25">
      <c r="A40" s="14" t="s">
        <v>26</v>
      </c>
      <c r="B40" s="51" t="s">
        <v>102</v>
      </c>
      <c r="C40" s="52">
        <f>'Додаток 1'!C36+'Додаток 2'!C36+'Додаток 4 (по ІТП) '!C32</f>
        <v>17588.68</v>
      </c>
      <c r="D40" s="53">
        <f>'Додаток 1'!D36+'Додаток 2'!D36+'Додаток 4 (по ІТП) '!D32</f>
        <v>40.68</v>
      </c>
      <c r="E40" s="52">
        <f>'Додаток 1'!E36+'Додаток 2'!E36+'Додаток 4 (по ІТП) '!E32</f>
        <v>2953.1910000000003</v>
      </c>
      <c r="F40" s="53">
        <f>'Додаток 1'!F36+'Додаток 2'!F36+'Додаток 4 (по ІТП) '!F32</f>
        <v>41.09</v>
      </c>
      <c r="G40" s="52">
        <f>'Додаток 1'!G36+'Додаток 2'!G36+'Додаток 4 (по ІТП) '!G32</f>
        <v>754.399</v>
      </c>
      <c r="H40" s="54">
        <f>'Додаток 1'!H36+'Додаток 2'!H36+'Додаток 4 (по ІТП) '!H32</f>
        <v>41</v>
      </c>
      <c r="J40" s="50">
        <f t="shared" si="4"/>
        <v>21296.27</v>
      </c>
    </row>
    <row r="41" spans="1:10" ht="15.75" x14ac:dyDescent="0.25">
      <c r="A41" s="14" t="s">
        <v>27</v>
      </c>
      <c r="B41" s="51" t="s">
        <v>28</v>
      </c>
      <c r="C41" s="52">
        <f>'Додаток 1'!C37+'Додаток 2'!C37+'Додаток 4 (по ІТП) '!C33</f>
        <v>42002.963999999993</v>
      </c>
      <c r="D41" s="53">
        <f>'Додаток 1'!D37+'Додаток 2'!D37+'Додаток 4 (по ІТП) '!D33</f>
        <v>97.16</v>
      </c>
      <c r="E41" s="52">
        <f>'Додаток 1'!E37+'Додаток 2'!E37+'Додаток 4 (по ІТП) '!E33</f>
        <v>7052.4189999999999</v>
      </c>
      <c r="F41" s="53">
        <f>'Додаток 1'!F37+'Додаток 2'!F37+'Додаток 4 (по ІТП) '!F33</f>
        <v>98.15</v>
      </c>
      <c r="G41" s="52">
        <f>'Додаток 1'!G37+'Додаток 2'!G37+'Додаток 4 (по ІТП) '!G33</f>
        <v>1801.5590000000002</v>
      </c>
      <c r="H41" s="54">
        <f>'Додаток 1'!H37+'Додаток 2'!H37+'Додаток 4 (по ІТП) '!H33</f>
        <v>97.93</v>
      </c>
      <c r="J41" s="50">
        <f t="shared" si="4"/>
        <v>50856.941999999995</v>
      </c>
    </row>
    <row r="42" spans="1:10" s="17" customFormat="1" ht="15.75" x14ac:dyDescent="0.2">
      <c r="A42" s="18">
        <v>2</v>
      </c>
      <c r="B42" s="46" t="s">
        <v>29</v>
      </c>
      <c r="C42" s="47">
        <f t="shared" ref="C42:H42" si="9">SUM(C43:C45)</f>
        <v>71807.795999999988</v>
      </c>
      <c r="D42" s="48">
        <f t="shared" si="9"/>
        <v>166.1</v>
      </c>
      <c r="E42" s="47">
        <f t="shared" ref="E42:F42" si="10">SUM(E43:E45)</f>
        <v>12056.737000000001</v>
      </c>
      <c r="F42" s="48">
        <f t="shared" si="10"/>
        <v>167.79</v>
      </c>
      <c r="G42" s="47">
        <f t="shared" si="9"/>
        <v>3079.9239999999995</v>
      </c>
      <c r="H42" s="49">
        <f t="shared" si="9"/>
        <v>167.43</v>
      </c>
      <c r="J42" s="50">
        <f t="shared" si="4"/>
        <v>86944.456999999995</v>
      </c>
    </row>
    <row r="43" spans="1:10" ht="15.75" x14ac:dyDescent="0.25">
      <c r="A43" s="14" t="s">
        <v>30</v>
      </c>
      <c r="B43" s="51" t="s">
        <v>25</v>
      </c>
      <c r="C43" s="52">
        <f>'Додаток 1'!C39+'Додаток 2'!C39+'Додаток 4 (по ІТП) '!C35</f>
        <v>52060.372999999992</v>
      </c>
      <c r="D43" s="53">
        <f>'Додаток 1'!D39+'Додаток 2'!D39+'Додаток 4 (по ІТП) '!D35</f>
        <v>120.42</v>
      </c>
      <c r="E43" s="52">
        <f>'Додаток 1'!E39+'Додаток 2'!E39+'Додаток 4 (по ІТП) '!E35</f>
        <v>8741.0869999999995</v>
      </c>
      <c r="F43" s="53">
        <f>'Додаток 1'!F39+'Додаток 2'!F39+'Додаток 4 (по ІТП) '!F35</f>
        <v>121.64999999999999</v>
      </c>
      <c r="G43" s="52">
        <f>'Додаток 1'!G39+'Додаток 2'!G39+'Додаток 4 (по ІТП) '!G35</f>
        <v>2232.9319999999998</v>
      </c>
      <c r="H43" s="54">
        <f>'Додаток 1'!H39+'Додаток 2'!H39+'Додаток 4 (по ІТП) '!H35</f>
        <v>121.39</v>
      </c>
      <c r="J43" s="50">
        <f t="shared" si="4"/>
        <v>63034.391999999993</v>
      </c>
    </row>
    <row r="44" spans="1:10" ht="15.75" x14ac:dyDescent="0.25">
      <c r="A44" s="14" t="s">
        <v>31</v>
      </c>
      <c r="B44" s="51" t="s">
        <v>102</v>
      </c>
      <c r="C44" s="52">
        <f>'Додаток 1'!C40+'Додаток 2'!C40+'Додаток 4 (по ІТП) '!C36</f>
        <v>11453.281999999999</v>
      </c>
      <c r="D44" s="53">
        <f>'Додаток 1'!D40+'Додаток 2'!D40+'Додаток 4 (по ІТП) '!D36</f>
        <v>26.490000000000002</v>
      </c>
      <c r="E44" s="52">
        <f>'Додаток 1'!E40+'Додаток 2'!E40+'Додаток 4 (по ІТП) '!E36</f>
        <v>1923.039</v>
      </c>
      <c r="F44" s="53">
        <f>'Додаток 1'!F40+'Додаток 2'!F40+'Додаток 4 (по ІТП) '!F36</f>
        <v>26.76</v>
      </c>
      <c r="G44" s="52">
        <f>'Додаток 1'!G40+'Додаток 2'!G40+'Додаток 4 (по ІТП) '!G36</f>
        <v>491.24499999999995</v>
      </c>
      <c r="H44" s="54">
        <f>'Додаток 1'!H40+'Додаток 2'!H40+'Додаток 4 (по ІТП) '!H36</f>
        <v>26.7</v>
      </c>
      <c r="J44" s="50">
        <f t="shared" si="4"/>
        <v>13867.566000000001</v>
      </c>
    </row>
    <row r="45" spans="1:10" ht="15.75" x14ac:dyDescent="0.25">
      <c r="A45" s="14" t="s">
        <v>32</v>
      </c>
      <c r="B45" s="51" t="s">
        <v>33</v>
      </c>
      <c r="C45" s="52">
        <f>'Додаток 1'!C41+'Додаток 2'!C41+'Додаток 4 (по ІТП) '!C37</f>
        <v>8294.1409999999996</v>
      </c>
      <c r="D45" s="53">
        <f>'Додаток 1'!D41+'Додаток 2'!D41+'Додаток 4 (по ІТП) '!D37</f>
        <v>19.190000000000001</v>
      </c>
      <c r="E45" s="52">
        <f>'Додаток 1'!E41+'Додаток 2'!E41+'Додаток 4 (по ІТП) '!E37</f>
        <v>1392.6109999999999</v>
      </c>
      <c r="F45" s="53">
        <f>'Додаток 1'!F41+'Додаток 2'!F41+'Додаток 4 (по ІТП) '!F37</f>
        <v>19.38</v>
      </c>
      <c r="G45" s="52">
        <f>'Додаток 1'!G41+'Додаток 2'!G41+'Додаток 4 (по ІТП) '!G37</f>
        <v>355.74700000000001</v>
      </c>
      <c r="H45" s="54">
        <f>'Додаток 1'!H41+'Додаток 2'!H41+'Додаток 4 (по ІТП) '!H37</f>
        <v>19.34</v>
      </c>
      <c r="J45" s="50">
        <f t="shared" si="4"/>
        <v>10042.499</v>
      </c>
    </row>
    <row r="46" spans="1:10" s="17" customFormat="1" ht="15.75" x14ac:dyDescent="0.2">
      <c r="A46" s="41">
        <v>3</v>
      </c>
      <c r="B46" s="46" t="s">
        <v>34</v>
      </c>
      <c r="C46" s="47">
        <f t="shared" ref="C46:H46" si="11">SUM(C47:C49)</f>
        <v>262.61599999999999</v>
      </c>
      <c r="D46" s="48">
        <f t="shared" si="11"/>
        <v>29.02</v>
      </c>
      <c r="E46" s="47">
        <f t="shared" ref="E46:F46" si="12">SUM(E47:E49)</f>
        <v>15.484999999999999</v>
      </c>
      <c r="F46" s="48">
        <f t="shared" si="12"/>
        <v>29.02</v>
      </c>
      <c r="G46" s="47">
        <f t="shared" si="11"/>
        <v>1.2629999999999999</v>
      </c>
      <c r="H46" s="49">
        <f t="shared" si="11"/>
        <v>29.020000000000003</v>
      </c>
      <c r="J46" s="50">
        <f t="shared" si="4"/>
        <v>279.36399999999998</v>
      </c>
    </row>
    <row r="47" spans="1:10" ht="15.75" x14ac:dyDescent="0.25">
      <c r="A47" s="14" t="s">
        <v>35</v>
      </c>
      <c r="B47" s="51" t="s">
        <v>25</v>
      </c>
      <c r="C47" s="52">
        <f>'Додаток 1'!C43+'Додаток 2'!C43+'Додаток 4 (по ІТП) '!C39</f>
        <v>209.59399999999999</v>
      </c>
      <c r="D47" s="53">
        <f>'Додаток 1'!D43+'Додаток 2'!D43+'Додаток 4 (по ІТП) '!D39</f>
        <v>23.16</v>
      </c>
      <c r="E47" s="52">
        <f>'Додаток 1'!E43+'Додаток 2'!E43+'Додаток 4 (по ІТП) '!E39</f>
        <v>12.359</v>
      </c>
      <c r="F47" s="53">
        <f>'Додаток 1'!F43+'Додаток 2'!F43+'Додаток 4 (по ІТП) '!F39</f>
        <v>23.16</v>
      </c>
      <c r="G47" s="52">
        <f>'Додаток 1'!G43+'Додаток 2'!G43+'Додаток 4 (по ІТП) '!G39</f>
        <v>1.0069999999999999</v>
      </c>
      <c r="H47" s="54">
        <f>'Додаток 1'!H43+'Додаток 2'!H43+'Додаток 4 (по ІТП) '!H39</f>
        <v>23.16</v>
      </c>
      <c r="J47" s="50">
        <f t="shared" si="4"/>
        <v>222.96</v>
      </c>
    </row>
    <row r="48" spans="1:10" ht="15.75" x14ac:dyDescent="0.25">
      <c r="A48" s="14" t="s">
        <v>36</v>
      </c>
      <c r="B48" s="51" t="s">
        <v>102</v>
      </c>
      <c r="C48" s="52">
        <f>'Додаток 1'!C44+'Додаток 2'!C44+'Додаток 4 (по ІТП) '!C40</f>
        <v>46.110999999999997</v>
      </c>
      <c r="D48" s="53">
        <f>'Додаток 1'!D44+'Додаток 2'!D44+'Додаток 4 (по ІТП) '!D40</f>
        <v>5.0999999999999996</v>
      </c>
      <c r="E48" s="52">
        <f>'Додаток 1'!E44+'Додаток 2'!E44+'Додаток 4 (по ІТП) '!E40</f>
        <v>2.7189999999999999</v>
      </c>
      <c r="F48" s="53">
        <f>'Додаток 1'!F44+'Додаток 2'!F44+'Додаток 4 (по ІТП) '!F40</f>
        <v>5.0999999999999996</v>
      </c>
      <c r="G48" s="52">
        <f>'Додаток 1'!G44+'Додаток 2'!G44+'Додаток 4 (по ІТП) '!G40</f>
        <v>0.222</v>
      </c>
      <c r="H48" s="54">
        <f>'Додаток 1'!H44+'Додаток 2'!H44+'Додаток 4 (по ІТП) '!H40</f>
        <v>5.1000000000000005</v>
      </c>
      <c r="J48" s="50">
        <f t="shared" si="4"/>
        <v>49.052</v>
      </c>
    </row>
    <row r="49" spans="1:10" ht="15.75" x14ac:dyDescent="0.25">
      <c r="A49" s="14" t="s">
        <v>37</v>
      </c>
      <c r="B49" s="51" t="s">
        <v>33</v>
      </c>
      <c r="C49" s="52">
        <f>'Додаток 1'!C45+'Додаток 2'!C45+'Додаток 4 (по ІТП) '!C41</f>
        <v>6.9109999999999996</v>
      </c>
      <c r="D49" s="53">
        <f>'Додаток 1'!D45+'Додаток 2'!D45+'Додаток 4 (по ІТП) '!D41</f>
        <v>0.76</v>
      </c>
      <c r="E49" s="52">
        <f>'Додаток 1'!E45+'Додаток 2'!E45+'Додаток 4 (по ІТП) '!E41</f>
        <v>0.40699999999999997</v>
      </c>
      <c r="F49" s="53">
        <f>'Додаток 1'!F45+'Додаток 2'!F45+'Додаток 4 (по ІТП) '!F41</f>
        <v>0.76</v>
      </c>
      <c r="G49" s="52">
        <f>'Додаток 1'!G45+'Додаток 2'!G45+'Додаток 4 (по ІТП) '!G41</f>
        <v>3.4000000000000002E-2</v>
      </c>
      <c r="H49" s="54">
        <f>'Додаток 1'!H45+'Додаток 2'!H45+'Додаток 4 (по ІТП) '!H41</f>
        <v>0.76</v>
      </c>
      <c r="J49" s="50">
        <f t="shared" si="4"/>
        <v>7.3519999999999994</v>
      </c>
    </row>
    <row r="50" spans="1:10" s="17" customFormat="1" ht="15.75" x14ac:dyDescent="0.2">
      <c r="A50" s="41">
        <v>4</v>
      </c>
      <c r="B50" s="46" t="s">
        <v>52</v>
      </c>
      <c r="C50" s="47">
        <f>'Додаток 1'!C46+'Додаток 2'!C46+'Додаток 4 (по ІТП) '!C42</f>
        <v>181.1</v>
      </c>
      <c r="D50" s="48">
        <f>'Додаток 1'!D46+'Додаток 2'!D46+'Додаток 4 (по ІТП) '!D42</f>
        <v>0.42000000000000004</v>
      </c>
      <c r="E50" s="47">
        <f>'Додаток 1'!E46+'Додаток 2'!E46+'Додаток 4 (по ІТП) '!E42</f>
        <v>30.408000000000001</v>
      </c>
      <c r="F50" s="48">
        <f>'Додаток 1'!F46+'Додаток 2'!F46+'Додаток 4 (по ІТП) '!F42</f>
        <v>0.42000000000000004</v>
      </c>
      <c r="G50" s="47">
        <f>'Додаток 1'!G46+'Додаток 2'!G46+'Додаток 4 (по ІТП) '!G42</f>
        <v>7.7670000000000003</v>
      </c>
      <c r="H50" s="49">
        <f>'Додаток 1'!H46+'Додаток 2'!H46+'Додаток 4 (по ІТП) '!H42</f>
        <v>0.42000000000000004</v>
      </c>
      <c r="J50" s="50">
        <f t="shared" si="4"/>
        <v>219.27499999999998</v>
      </c>
    </row>
    <row r="51" spans="1:10" s="17" customFormat="1" ht="15.75" x14ac:dyDescent="0.2">
      <c r="A51" s="41">
        <v>5</v>
      </c>
      <c r="B51" s="46" t="s">
        <v>38</v>
      </c>
      <c r="C51" s="47">
        <f>'Додаток 1'!C47+'Додаток 2'!C47+'Додаток 4 (по ІТП) '!C43</f>
        <v>0</v>
      </c>
      <c r="D51" s="48">
        <f>'Додаток 1'!D47+'Додаток 2'!D47+'Додаток 4 (по ІТП) '!D43</f>
        <v>0</v>
      </c>
      <c r="E51" s="47">
        <f>'Додаток 1'!E47+'Додаток 2'!E47+'Додаток 4 (по ІТП) '!E43</f>
        <v>0</v>
      </c>
      <c r="F51" s="48">
        <f>'Додаток 1'!F47+'Додаток 2'!F47+'Додаток 4 (по ІТП) '!F43</f>
        <v>0</v>
      </c>
      <c r="G51" s="47">
        <f>'Додаток 1'!G47+'Додаток 2'!G47+'Додаток 4 (по ІТП) '!G43</f>
        <v>0</v>
      </c>
      <c r="H51" s="49">
        <f>'Додаток 1'!H47+'Додаток 2'!H47+'Додаток 4 (по ІТП) '!H43</f>
        <v>0</v>
      </c>
      <c r="J51" s="50">
        <f t="shared" si="4"/>
        <v>0</v>
      </c>
    </row>
    <row r="52" spans="1:10" s="17" customFormat="1" ht="15.75" x14ac:dyDescent="0.2">
      <c r="A52" s="41">
        <v>6</v>
      </c>
      <c r="B52" s="46" t="s">
        <v>53</v>
      </c>
      <c r="C52" s="47">
        <f t="shared" ref="C52:H52" si="13">C26+C42+C46+C50+C51</f>
        <v>1160102.7910000002</v>
      </c>
      <c r="D52" s="48">
        <f t="shared" si="13"/>
        <v>2707.5200000000004</v>
      </c>
      <c r="E52" s="47">
        <f t="shared" ref="E52:F52" si="14">E26+E42+E46+E50+E51</f>
        <v>277453.65299999999</v>
      </c>
      <c r="F52" s="48">
        <f t="shared" si="14"/>
        <v>3777.42</v>
      </c>
      <c r="G52" s="47">
        <f t="shared" si="13"/>
        <v>72051.455000000016</v>
      </c>
      <c r="H52" s="49">
        <f t="shared" si="13"/>
        <v>3827.87</v>
      </c>
      <c r="J52" s="50">
        <f t="shared" si="4"/>
        <v>1509607.8990000002</v>
      </c>
    </row>
    <row r="53" spans="1:10" s="17" customFormat="1" ht="15.75" x14ac:dyDescent="0.2">
      <c r="A53" s="41">
        <v>7</v>
      </c>
      <c r="B53" s="46" t="s">
        <v>39</v>
      </c>
      <c r="C53" s="47">
        <f>'Додаток 1'!C49+'Додаток 2'!C49+'Додаток 4 (по ІТП) '!C45</f>
        <v>0</v>
      </c>
      <c r="D53" s="48">
        <f>'Додаток 1'!D49+'Додаток 2'!D49+'Додаток 4 (по ІТП) '!D45</f>
        <v>0</v>
      </c>
      <c r="E53" s="47">
        <f>'Додаток 1'!E49+'Додаток 2'!E49+'Додаток 4 (по ІТП) '!E45</f>
        <v>0</v>
      </c>
      <c r="F53" s="48">
        <f>'Додаток 1'!F49+'Додаток 2'!F49+'Додаток 4 (по ІТП) '!F45</f>
        <v>0</v>
      </c>
      <c r="G53" s="47">
        <f>'Додаток 1'!G49+'Додаток 2'!G49+'Додаток 4 (по ІТП) '!G45</f>
        <v>0</v>
      </c>
      <c r="H53" s="49">
        <f>'Додаток 1'!H49+'Додаток 2'!H49+'Додаток 4 (по ІТП) '!H45</f>
        <v>0</v>
      </c>
      <c r="J53" s="50">
        <f t="shared" si="4"/>
        <v>0</v>
      </c>
    </row>
    <row r="54" spans="1:10" s="17" customFormat="1" ht="15.75" x14ac:dyDescent="0.2">
      <c r="A54" s="41">
        <v>8</v>
      </c>
      <c r="B54" s="46" t="s">
        <v>54</v>
      </c>
      <c r="C54" s="47">
        <f t="shared" ref="C54:H54" si="15">SUM(C55:C59)</f>
        <v>13689.212999999998</v>
      </c>
      <c r="D54" s="48">
        <f t="shared" si="15"/>
        <v>31.95</v>
      </c>
      <c r="E54" s="47">
        <f t="shared" ref="E54:F54" si="16">SUM(E55:E59)</f>
        <v>3273.9540000000002</v>
      </c>
      <c r="F54" s="48">
        <f t="shared" si="16"/>
        <v>44.559999999999995</v>
      </c>
      <c r="G54" s="47">
        <f t="shared" si="15"/>
        <v>850.20799999999997</v>
      </c>
      <c r="H54" s="49">
        <f t="shared" si="15"/>
        <v>45.17</v>
      </c>
      <c r="J54" s="50">
        <f t="shared" si="4"/>
        <v>17813.374999999996</v>
      </c>
    </row>
    <row r="55" spans="1:10" ht="15.75" x14ac:dyDescent="0.25">
      <c r="A55" s="14" t="s">
        <v>40</v>
      </c>
      <c r="B55" s="51" t="s">
        <v>41</v>
      </c>
      <c r="C55" s="52">
        <f>'Додаток 1'!C51+'Додаток 2'!C51+'Додаток 4 (по ІТП) '!C47</f>
        <v>2088.1849999999999</v>
      </c>
      <c r="D55" s="53">
        <f>'Додаток 1'!D51+'Додаток 2'!D51+'Додаток 4 (по ІТП) '!D47</f>
        <v>4.87</v>
      </c>
      <c r="E55" s="52">
        <f>'Додаток 1'!E51+'Додаток 2'!E51+'Додаток 4 (по ІТП) '!E47</f>
        <v>499.41699999999997</v>
      </c>
      <c r="F55" s="53">
        <f>'Додаток 1'!F51+'Додаток 2'!F51+'Додаток 4 (по ІТП) '!F47</f>
        <v>6.79</v>
      </c>
      <c r="G55" s="52">
        <f>'Додаток 1'!G51+'Додаток 2'!G51+'Додаток 4 (по ІТП) '!G47</f>
        <v>129.69300000000001</v>
      </c>
      <c r="H55" s="54">
        <f>'Додаток 1'!H51+'Додаток 2'!H51+'Додаток 4 (по ІТП) '!H47</f>
        <v>6.8900000000000006</v>
      </c>
      <c r="J55" s="50">
        <f t="shared" si="4"/>
        <v>2717.2950000000001</v>
      </c>
    </row>
    <row r="56" spans="1:10" ht="15.75" x14ac:dyDescent="0.25">
      <c r="A56" s="14" t="s">
        <v>42</v>
      </c>
      <c r="B56" s="51" t="s">
        <v>43</v>
      </c>
      <c r="C56" s="52">
        <f>'Додаток 1'!C52+'Додаток 2'!C52+'Додаток 4 (по ІТП) '!C48</f>
        <v>0</v>
      </c>
      <c r="D56" s="53">
        <f>'Додаток 1'!D52+'Додаток 2'!D52+'Додаток 4 (по ІТП) '!D48</f>
        <v>0</v>
      </c>
      <c r="E56" s="52">
        <f>'Додаток 1'!E52+'Додаток 2'!E52+'Додаток 4 (по ІТП) '!E48</f>
        <v>0</v>
      </c>
      <c r="F56" s="53">
        <f>'Додаток 1'!F52+'Додаток 2'!F52+'Додаток 4 (по ІТП) '!F48</f>
        <v>0</v>
      </c>
      <c r="G56" s="52">
        <f>'Додаток 1'!G52+'Додаток 2'!G52+'Додаток 4 (по ІТП) '!G48</f>
        <v>0</v>
      </c>
      <c r="H56" s="54">
        <f>'Додаток 1'!H52+'Додаток 2'!H52+'Додаток 4 (по ІТП) '!H48</f>
        <v>0</v>
      </c>
      <c r="J56" s="50">
        <f t="shared" si="4"/>
        <v>0</v>
      </c>
    </row>
    <row r="57" spans="1:10" ht="15.75" x14ac:dyDescent="0.25">
      <c r="A57" s="14" t="s">
        <v>57</v>
      </c>
      <c r="B57" s="51" t="s">
        <v>44</v>
      </c>
      <c r="C57" s="52">
        <f>'Додаток 1'!C53+'Додаток 2'!C53+'Додаток 4 (по ІТП) '!C49</f>
        <v>0</v>
      </c>
      <c r="D57" s="53">
        <f>'Додаток 1'!D53+'Додаток 2'!D53+'Додаток 4 (по ІТП) '!D49</f>
        <v>0</v>
      </c>
      <c r="E57" s="52">
        <f>'Додаток 1'!E53+'Додаток 2'!E53+'Додаток 4 (по ІТП) '!E49</f>
        <v>0</v>
      </c>
      <c r="F57" s="53">
        <f>'Додаток 1'!F53+'Додаток 2'!F53+'Додаток 4 (по ІТП) '!F49</f>
        <v>0</v>
      </c>
      <c r="G57" s="52">
        <f>'Додаток 1'!G53+'Додаток 2'!G53+'Додаток 4 (по ІТП) '!G49</f>
        <v>0</v>
      </c>
      <c r="H57" s="54">
        <f>'Додаток 1'!H53+'Додаток 2'!H53+'Додаток 4 (по ІТП) '!H49</f>
        <v>0</v>
      </c>
      <c r="J57" s="50">
        <f t="shared" si="4"/>
        <v>0</v>
      </c>
    </row>
    <row r="58" spans="1:10" ht="15.75" x14ac:dyDescent="0.25">
      <c r="A58" s="14" t="s">
        <v>45</v>
      </c>
      <c r="B58" s="51" t="s">
        <v>46</v>
      </c>
      <c r="C58" s="52">
        <f>'Додаток 1'!C54+'Додаток 2'!C54+'Додаток 4 (по ІТП) '!C50</f>
        <v>0</v>
      </c>
      <c r="D58" s="53">
        <f>'Додаток 1'!D54+'Додаток 2'!D54+'Додаток 4 (по ІТП) '!D50</f>
        <v>0</v>
      </c>
      <c r="E58" s="52">
        <f>'Додаток 1'!E54+'Додаток 2'!E54+'Додаток 4 (по ІТП) '!E50</f>
        <v>0</v>
      </c>
      <c r="F58" s="53">
        <f>'Додаток 1'!F54+'Додаток 2'!F54+'Додаток 4 (по ІТП) '!F50</f>
        <v>0</v>
      </c>
      <c r="G58" s="52">
        <f>'Додаток 1'!G54+'Додаток 2'!G54+'Додаток 4 (по ІТП) '!G50</f>
        <v>0</v>
      </c>
      <c r="H58" s="54">
        <f>'Додаток 1'!H54+'Додаток 2'!H54+'Додаток 4 (по ІТП) '!H50</f>
        <v>0</v>
      </c>
      <c r="J58" s="50">
        <f t="shared" si="4"/>
        <v>0</v>
      </c>
    </row>
    <row r="59" spans="1:10" ht="15.75" x14ac:dyDescent="0.25">
      <c r="A59" s="57" t="s">
        <v>47</v>
      </c>
      <c r="B59" s="58" t="s">
        <v>84</v>
      </c>
      <c r="C59" s="59">
        <f>'Додаток 1'!C55+'Додаток 2'!C55+'Додаток 4 (по ІТП) '!C51</f>
        <v>11601.027999999998</v>
      </c>
      <c r="D59" s="60">
        <f>'Додаток 1'!D55+'Додаток 2'!D55+'Додаток 4 (по ІТП) '!D51</f>
        <v>27.08</v>
      </c>
      <c r="E59" s="59">
        <f>'Додаток 1'!E55+'Додаток 2'!E55+'Додаток 4 (по ІТП) '!E51</f>
        <v>2774.5370000000003</v>
      </c>
      <c r="F59" s="60">
        <f>'Додаток 1'!F55+'Додаток 2'!F55+'Додаток 4 (по ІТП) '!F51</f>
        <v>37.769999999999996</v>
      </c>
      <c r="G59" s="59">
        <f>'Додаток 1'!G55+'Додаток 2'!G55+'Додаток 4 (по ІТП) '!G51</f>
        <v>720.51499999999999</v>
      </c>
      <c r="H59" s="61">
        <f>'Додаток 1'!H55+'Додаток 2'!H55+'Додаток 4 (по ІТП) '!H51</f>
        <v>38.28</v>
      </c>
      <c r="J59" s="50">
        <f t="shared" si="4"/>
        <v>15096.079999999998</v>
      </c>
    </row>
    <row r="60" spans="1:10" s="17" customFormat="1" ht="20.25" customHeight="1" thickBot="1" x14ac:dyDescent="0.3">
      <c r="A60" s="62">
        <v>9</v>
      </c>
      <c r="B60" s="63" t="s">
        <v>111</v>
      </c>
      <c r="C60" s="64">
        <f t="shared" ref="C60:G60" si="17">C52+C53+C54</f>
        <v>1173792.0040000002</v>
      </c>
      <c r="D60" s="65">
        <f t="shared" si="17"/>
        <v>2739.4700000000003</v>
      </c>
      <c r="E60" s="64">
        <f t="shared" ref="E60:F60" si="18">E52+E53+E54</f>
        <v>280727.60700000002</v>
      </c>
      <c r="F60" s="65">
        <f t="shared" si="18"/>
        <v>3821.98</v>
      </c>
      <c r="G60" s="64">
        <f t="shared" si="17"/>
        <v>72901.663000000015</v>
      </c>
      <c r="H60" s="66">
        <f>H52+H53+H54</f>
        <v>3873.04</v>
      </c>
      <c r="J60" s="50">
        <f t="shared" si="4"/>
        <v>1527421.2740000002</v>
      </c>
    </row>
    <row r="61" spans="1:10" ht="30.75" customHeight="1" thickBot="1" x14ac:dyDescent="0.3">
      <c r="A61" s="67">
        <v>10</v>
      </c>
      <c r="B61" s="68" t="s">
        <v>136</v>
      </c>
      <c r="C61" s="69" t="s">
        <v>70</v>
      </c>
      <c r="D61" s="70">
        <f>ROUND(D60*1.2,2)</f>
        <v>3287.36</v>
      </c>
      <c r="E61" s="69" t="s">
        <v>70</v>
      </c>
      <c r="F61" s="70">
        <f>ROUND(F60*1.2,2)</f>
        <v>4586.38</v>
      </c>
      <c r="G61" s="69" t="s">
        <v>70</v>
      </c>
      <c r="H61" s="71">
        <f>ROUND(H60*1.2,2)</f>
        <v>4647.6499999999996</v>
      </c>
    </row>
    <row r="62" spans="1:10" ht="31.5" customHeight="1" x14ac:dyDescent="0.25">
      <c r="A62" s="72"/>
      <c r="B62" s="72"/>
      <c r="C62" s="72"/>
      <c r="D62" s="72"/>
      <c r="E62" s="72"/>
      <c r="F62" s="72"/>
      <c r="G62" s="72"/>
      <c r="H62" s="72"/>
    </row>
    <row r="63" spans="1:10" ht="44.25" customHeight="1" x14ac:dyDescent="0.25">
      <c r="A63" s="158" t="s">
        <v>147</v>
      </c>
      <c r="B63" s="158"/>
      <c r="C63" s="73"/>
      <c r="D63" s="73"/>
      <c r="E63" s="73"/>
      <c r="F63" s="73"/>
      <c r="G63" s="159" t="s">
        <v>151</v>
      </c>
      <c r="H63" s="159"/>
    </row>
    <row r="64" spans="1:10" ht="15.75" hidden="1" customHeight="1" x14ac:dyDescent="0.25">
      <c r="A64" s="172" t="s">
        <v>144</v>
      </c>
      <c r="B64" s="172"/>
      <c r="C64" s="27"/>
      <c r="D64" s="27"/>
      <c r="E64" s="27"/>
      <c r="F64" s="27"/>
      <c r="G64" s="5" t="s">
        <v>145</v>
      </c>
      <c r="H64" s="27"/>
      <c r="I64" s="1"/>
    </row>
    <row r="65" spans="1:7" hidden="1" x14ac:dyDescent="0.25"/>
    <row r="66" spans="1:7" ht="32.25" hidden="1" customHeight="1" x14ac:dyDescent="0.25">
      <c r="A66" s="152" t="s">
        <v>138</v>
      </c>
      <c r="B66" s="152"/>
      <c r="C66" s="74"/>
      <c r="G66" s="75" t="s">
        <v>133</v>
      </c>
    </row>
    <row r="67" spans="1:7" hidden="1" x14ac:dyDescent="0.25"/>
    <row r="68" spans="1:7" ht="32.25" customHeight="1" x14ac:dyDescent="0.25"/>
  </sheetData>
  <mergeCells count="17">
    <mergeCell ref="A66:B66"/>
    <mergeCell ref="B20:H20"/>
    <mergeCell ref="B25:H25"/>
    <mergeCell ref="A63:B63"/>
    <mergeCell ref="A64:B64"/>
    <mergeCell ref="G63:H63"/>
    <mergeCell ref="G16:H16"/>
    <mergeCell ref="E16:F16"/>
    <mergeCell ref="F7:H7"/>
    <mergeCell ref="F8:H8"/>
    <mergeCell ref="F9:H9"/>
    <mergeCell ref="A12:H12"/>
    <mergeCell ref="A13:H13"/>
    <mergeCell ref="A14:H14"/>
    <mergeCell ref="A16:A18"/>
    <mergeCell ref="B16:B18"/>
    <mergeCell ref="C16:D16"/>
  </mergeCells>
  <printOptions horizontalCentered="1"/>
  <pageMargins left="0.70866141732283472" right="0" top="0.94488188976377963" bottom="0.1574803149606299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5"/>
  <sheetViews>
    <sheetView tabSelected="1" view="pageBreakPreview" zoomScale="110" zoomScaleNormal="110" zoomScaleSheetLayoutView="110" workbookViewId="0">
      <selection activeCell="B10" sqref="B10"/>
    </sheetView>
  </sheetViews>
  <sheetFormatPr defaultColWidth="9.140625" defaultRowHeight="15" x14ac:dyDescent="0.25"/>
  <cols>
    <col min="1" max="1" width="6" style="7" customWidth="1"/>
    <col min="2" max="2" width="63" style="7" customWidth="1"/>
    <col min="3" max="3" width="51" style="7" customWidth="1"/>
    <col min="4" max="16384" width="9.140625" style="7"/>
  </cols>
  <sheetData>
    <row r="1" spans="1:5" s="1" customFormat="1" ht="15.75" x14ac:dyDescent="0.25">
      <c r="C1" s="2" t="s">
        <v>132</v>
      </c>
    </row>
    <row r="2" spans="1:5" s="1" customFormat="1" ht="15.75" x14ac:dyDescent="0.25">
      <c r="C2" s="3" t="s">
        <v>139</v>
      </c>
    </row>
    <row r="3" spans="1:5" s="1" customFormat="1" ht="15.75" x14ac:dyDescent="0.25">
      <c r="C3" s="3" t="s">
        <v>142</v>
      </c>
    </row>
    <row r="4" spans="1:5" s="1" customFormat="1" ht="15.75" x14ac:dyDescent="0.25">
      <c r="C4" s="3" t="s">
        <v>140</v>
      </c>
    </row>
    <row r="5" spans="1:5" s="1" customFormat="1" ht="15.75" x14ac:dyDescent="0.25">
      <c r="C5" s="3" t="s">
        <v>141</v>
      </c>
    </row>
    <row r="6" spans="1:5" s="1" customFormat="1" ht="15.75" x14ac:dyDescent="0.25">
      <c r="C6" s="4" t="s">
        <v>154</v>
      </c>
      <c r="D6" s="5"/>
      <c r="E6" s="5"/>
    </row>
    <row r="7" spans="1:5" s="1" customFormat="1" ht="15.75" x14ac:dyDescent="0.25">
      <c r="C7" s="3" t="s">
        <v>148</v>
      </c>
      <c r="D7" s="2"/>
      <c r="E7" s="2"/>
    </row>
    <row r="8" spans="1:5" s="1" customFormat="1" ht="15.75" x14ac:dyDescent="0.25">
      <c r="C8" s="150" t="s">
        <v>149</v>
      </c>
      <c r="D8" s="150"/>
      <c r="E8" s="150"/>
    </row>
    <row r="9" spans="1:5" s="1" customFormat="1" ht="15.75" x14ac:dyDescent="0.25">
      <c r="C9" s="150" t="s">
        <v>141</v>
      </c>
      <c r="D9" s="150"/>
      <c r="E9" s="150"/>
    </row>
    <row r="10" spans="1:5" s="1" customFormat="1" ht="16.5" x14ac:dyDescent="0.25">
      <c r="C10" s="6" t="s">
        <v>156</v>
      </c>
    </row>
    <row r="11" spans="1:5" s="1" customFormat="1" ht="15.75" customHeight="1" x14ac:dyDescent="0.25">
      <c r="C11" s="6"/>
    </row>
    <row r="12" spans="1:5" ht="16.5" x14ac:dyDescent="0.25">
      <c r="A12" s="151" t="s">
        <v>49</v>
      </c>
      <c r="B12" s="151"/>
      <c r="C12" s="151"/>
    </row>
    <row r="13" spans="1:5" ht="20.25" customHeight="1" x14ac:dyDescent="0.25">
      <c r="A13" s="174" t="s">
        <v>128</v>
      </c>
      <c r="B13" s="174"/>
      <c r="C13" s="174"/>
    </row>
    <row r="14" spans="1:5" ht="18.75" customHeight="1" x14ac:dyDescent="0.25">
      <c r="A14" s="151" t="s">
        <v>83</v>
      </c>
      <c r="B14" s="151"/>
      <c r="C14" s="151"/>
    </row>
    <row r="15" spans="1:5" ht="15" customHeight="1" thickBot="1" x14ac:dyDescent="0.3">
      <c r="A15" s="8"/>
      <c r="B15" s="8"/>
      <c r="C15" s="9"/>
    </row>
    <row r="16" spans="1:5" ht="189.75" customHeight="1" x14ac:dyDescent="0.25">
      <c r="A16" s="160" t="s">
        <v>0</v>
      </c>
      <c r="B16" s="162" t="s">
        <v>50</v>
      </c>
      <c r="C16" s="149" t="s">
        <v>153</v>
      </c>
    </row>
    <row r="17" spans="1:7" ht="23.25" customHeight="1" x14ac:dyDescent="0.25">
      <c r="A17" s="161"/>
      <c r="B17" s="163"/>
      <c r="C17" s="10" t="s">
        <v>127</v>
      </c>
    </row>
    <row r="18" spans="1:7" ht="15.75" x14ac:dyDescent="0.25">
      <c r="A18" s="11">
        <v>1</v>
      </c>
      <c r="B18" s="12">
        <v>2</v>
      </c>
      <c r="C18" s="13">
        <v>3</v>
      </c>
    </row>
    <row r="19" spans="1:7" s="17" customFormat="1" ht="35.1" customHeight="1" x14ac:dyDescent="0.2">
      <c r="A19" s="14" t="s">
        <v>126</v>
      </c>
      <c r="B19" s="15" t="s">
        <v>125</v>
      </c>
      <c r="C19" s="16">
        <v>194.04</v>
      </c>
    </row>
    <row r="20" spans="1:7" ht="31.5" x14ac:dyDescent="0.25">
      <c r="A20" s="14" t="s">
        <v>124</v>
      </c>
      <c r="B20" s="15" t="s">
        <v>123</v>
      </c>
      <c r="C20" s="16">
        <v>16.850000000000001</v>
      </c>
    </row>
    <row r="21" spans="1:7" ht="15.75" x14ac:dyDescent="0.25">
      <c r="A21" s="14" t="s">
        <v>122</v>
      </c>
      <c r="B21" s="15" t="s">
        <v>121</v>
      </c>
      <c r="C21" s="16">
        <v>0</v>
      </c>
    </row>
    <row r="22" spans="1:7" ht="31.5" x14ac:dyDescent="0.25">
      <c r="A22" s="14" t="s">
        <v>120</v>
      </c>
      <c r="B22" s="15" t="s">
        <v>119</v>
      </c>
      <c r="C22" s="16">
        <v>0</v>
      </c>
    </row>
    <row r="23" spans="1:7" s="17" customFormat="1" ht="25.5" customHeight="1" x14ac:dyDescent="0.2">
      <c r="A23" s="18" t="s">
        <v>118</v>
      </c>
      <c r="B23" s="19" t="s">
        <v>54</v>
      </c>
      <c r="C23" s="20">
        <f>SUM(C24:C25)</f>
        <v>0</v>
      </c>
    </row>
    <row r="24" spans="1:7" ht="15.75" x14ac:dyDescent="0.25">
      <c r="A24" s="14" t="s">
        <v>117</v>
      </c>
      <c r="B24" s="15" t="s">
        <v>116</v>
      </c>
      <c r="C24" s="16">
        <v>0</v>
      </c>
    </row>
    <row r="25" spans="1:7" ht="15.75" x14ac:dyDescent="0.25">
      <c r="A25" s="14" t="s">
        <v>115</v>
      </c>
      <c r="B25" s="15" t="s">
        <v>41</v>
      </c>
      <c r="C25" s="16">
        <v>0</v>
      </c>
    </row>
    <row r="26" spans="1:7" s="17" customFormat="1" ht="31.5" customHeight="1" thickBot="1" x14ac:dyDescent="0.25">
      <c r="A26" s="21" t="s">
        <v>114</v>
      </c>
      <c r="B26" s="22" t="s">
        <v>113</v>
      </c>
      <c r="C26" s="23">
        <f>SUM(C19:C23)</f>
        <v>210.89</v>
      </c>
    </row>
    <row r="27" spans="1:7" ht="30.75" customHeight="1" thickBot="1" x14ac:dyDescent="0.3">
      <c r="A27" s="24" t="s">
        <v>87</v>
      </c>
      <c r="B27" s="25" t="s">
        <v>112</v>
      </c>
      <c r="C27" s="26">
        <f>ROUND(C26*1.2,2)</f>
        <v>253.07</v>
      </c>
    </row>
    <row r="28" spans="1:7" ht="75.75" customHeight="1" x14ac:dyDescent="0.25">
      <c r="A28" s="27"/>
      <c r="B28" s="27"/>
      <c r="C28" s="27"/>
    </row>
    <row r="29" spans="1:7" ht="48" customHeight="1" x14ac:dyDescent="0.25">
      <c r="A29" s="158" t="s">
        <v>147</v>
      </c>
      <c r="B29" s="158"/>
      <c r="C29" s="28" t="s">
        <v>151</v>
      </c>
      <c r="D29" s="29"/>
    </row>
    <row r="30" spans="1:7" ht="15.75" hidden="1" x14ac:dyDescent="0.25">
      <c r="A30" s="153"/>
      <c r="B30" s="153"/>
      <c r="C30" s="27"/>
    </row>
    <row r="31" spans="1:7" ht="15.75" hidden="1" customHeight="1" x14ac:dyDescent="0.25">
      <c r="A31" s="153" t="s">
        <v>146</v>
      </c>
      <c r="B31" s="153"/>
      <c r="C31" s="30" t="s">
        <v>145</v>
      </c>
      <c r="D31" s="27"/>
      <c r="E31" s="27"/>
      <c r="G31" s="27"/>
    </row>
    <row r="32" spans="1:7" hidden="1" x14ac:dyDescent="0.25">
      <c r="C32" s="31"/>
    </row>
    <row r="33" spans="1:3" ht="29.25" hidden="1" customHeight="1" x14ac:dyDescent="0.25">
      <c r="A33" s="152" t="s">
        <v>138</v>
      </c>
      <c r="B33" s="152"/>
      <c r="C33" s="32" t="s">
        <v>133</v>
      </c>
    </row>
    <row r="34" spans="1:3" hidden="1" x14ac:dyDescent="0.25"/>
    <row r="35" spans="1:3" hidden="1" x14ac:dyDescent="0.25"/>
  </sheetData>
  <mergeCells count="11">
    <mergeCell ref="C8:E8"/>
    <mergeCell ref="C9:E9"/>
    <mergeCell ref="A33:B33"/>
    <mergeCell ref="A31:B31"/>
    <mergeCell ref="A16:A17"/>
    <mergeCell ref="B16:B17"/>
    <mergeCell ref="A12:C12"/>
    <mergeCell ref="A13:C13"/>
    <mergeCell ref="A14:C14"/>
    <mergeCell ref="A29:B29"/>
    <mergeCell ref="A30:B30"/>
  </mergeCells>
  <printOptions horizontalCentered="1"/>
  <pageMargins left="0.62992125984251968" right="0.23622047244094491" top="0.74803149606299213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16</vt:i4>
      </vt:variant>
    </vt:vector>
  </HeadingPairs>
  <TitlesOfParts>
    <vt:vector size="26" baseType="lpstr">
      <vt:lpstr>Додаток 1</vt:lpstr>
      <vt:lpstr>Додаток 2</vt:lpstr>
      <vt:lpstr>Додаток 3 (без ІТП)</vt:lpstr>
      <vt:lpstr>Додаток 4 (по ІТП) </vt:lpstr>
      <vt:lpstr>Додаток 5 (без ІТП)</vt:lpstr>
      <vt:lpstr>Додаток 6 (з ІТП)</vt:lpstr>
      <vt:lpstr>Додаток 7 (без ІТП)</vt:lpstr>
      <vt:lpstr>Додаток 8 (з ІТП)</vt:lpstr>
      <vt:lpstr>Дод. 9 (гар.вода)</vt:lpstr>
      <vt:lpstr>Аркуш1</vt:lpstr>
      <vt:lpstr>'Дод. 9 (гар.вода)'!Заголовки_для_друку</vt:lpstr>
      <vt:lpstr>'Додаток 1'!Заголовки_для_друку</vt:lpstr>
      <vt:lpstr>'Додаток 2'!Заголовки_для_друку</vt:lpstr>
      <vt:lpstr>'Додаток 5 (без ІТП)'!Заголовки_для_друку</vt:lpstr>
      <vt:lpstr>'Додаток 6 (з ІТП)'!Заголовки_для_друку</vt:lpstr>
      <vt:lpstr>'Додаток 7 (без ІТП)'!Заголовки_для_друку</vt:lpstr>
      <vt:lpstr>'Додаток 8 (з ІТП)'!Заголовки_для_друку</vt:lpstr>
      <vt:lpstr>'Дод. 9 (гар.вода)'!Область_друку</vt:lpstr>
      <vt:lpstr>'Додаток 1'!Область_друку</vt:lpstr>
      <vt:lpstr>'Додаток 2'!Область_друку</vt:lpstr>
      <vt:lpstr>'Додаток 3 (без ІТП)'!Область_друку</vt:lpstr>
      <vt:lpstr>'Додаток 4 (по ІТП) '!Область_друку</vt:lpstr>
      <vt:lpstr>'Додаток 5 (без ІТП)'!Область_друку</vt:lpstr>
      <vt:lpstr>'Додаток 6 (з ІТП)'!Область_друку</vt:lpstr>
      <vt:lpstr>'Додаток 7 (без ІТП)'!Область_друку</vt:lpstr>
      <vt:lpstr>'Додаток 8 (з ІТП)'!Область_друку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PEO_4</dc:creator>
  <cp:lastModifiedBy>Ніна Кір’янкова</cp:lastModifiedBy>
  <cp:lastPrinted>2024-12-12T15:08:31Z</cp:lastPrinted>
  <dcterms:created xsi:type="dcterms:W3CDTF">2020-04-02T06:04:44Z</dcterms:created>
  <dcterms:modified xsi:type="dcterms:W3CDTF">2024-12-12T15:15:16Z</dcterms:modified>
</cp:coreProperties>
</file>